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20" yWindow="-120" windowWidth="25440" windowHeight="15840" tabRatio="529"/>
  </bookViews>
  <sheets>
    <sheet name="1 priedas" sheetId="59" r:id="rId1"/>
    <sheet name="2 priedas" sheetId="61" r:id="rId2"/>
    <sheet name="3 priedas" sheetId="63" r:id="rId3"/>
    <sheet name="4 priedas" sheetId="60" r:id="rId4"/>
    <sheet name="5 priedas" sheetId="64" r:id="rId5"/>
    <sheet name="6 priedas" sheetId="62" r:id="rId6"/>
  </sheets>
  <definedNames>
    <definedName name="_xlnm.Print_Titles" localSheetId="0">'1 priedas'!$7:$8</definedName>
    <definedName name="_xlnm.Print_Titles" localSheetId="1">'2 priedas'!$9:$10</definedName>
    <definedName name="_xlnm.Print_Titles" localSheetId="5">'6 priedas'!$8:$13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9" i="63" l="1"/>
  <c r="G329" i="63"/>
  <c r="D407" i="63"/>
  <c r="D387" i="63" l="1"/>
  <c r="D388" i="63"/>
  <c r="D389" i="63"/>
  <c r="D390" i="63"/>
  <c r="D391" i="63"/>
  <c r="D392" i="63"/>
  <c r="D393" i="63"/>
  <c r="D394" i="63"/>
  <c r="D395" i="63"/>
  <c r="D396" i="63"/>
  <c r="D397" i="63"/>
  <c r="G55" i="62" l="1"/>
  <c r="E55" i="62"/>
  <c r="G43" i="62"/>
  <c r="E43" i="62"/>
  <c r="D45" i="62"/>
  <c r="D55" i="62" l="1"/>
  <c r="G41" i="62"/>
  <c r="E41" i="62"/>
  <c r="D42" i="62"/>
  <c r="G20" i="62"/>
  <c r="E20" i="62"/>
  <c r="D21" i="62"/>
  <c r="D41" i="62" l="1"/>
  <c r="D20" i="62"/>
  <c r="C11" i="64"/>
  <c r="C16" i="64" s="1"/>
  <c r="E90" i="63" l="1"/>
  <c r="G90" i="63"/>
  <c r="G572" i="63" l="1"/>
  <c r="E572" i="63"/>
  <c r="D572" i="63" s="1"/>
  <c r="F571" i="63"/>
  <c r="G571" i="63"/>
  <c r="E571" i="63"/>
  <c r="F514" i="63"/>
  <c r="G514" i="63"/>
  <c r="E514" i="63"/>
  <c r="F383" i="63"/>
  <c r="G383" i="63"/>
  <c r="E383" i="63"/>
  <c r="D415" i="63"/>
  <c r="D414" i="63" l="1"/>
  <c r="G577" i="63" l="1"/>
  <c r="E577" i="63"/>
  <c r="F522" i="63"/>
  <c r="G522" i="63"/>
  <c r="E610" i="63" l="1"/>
  <c r="D610" i="63" s="1"/>
  <c r="F609" i="63"/>
  <c r="E609" i="63"/>
  <c r="E620" i="63"/>
  <c r="G620" i="63"/>
  <c r="G582" i="63"/>
  <c r="E582" i="63"/>
  <c r="G568" i="63"/>
  <c r="D582" i="63" l="1"/>
  <c r="F563" i="63"/>
  <c r="G563" i="63"/>
  <c r="E563" i="63"/>
  <c r="F560" i="63"/>
  <c r="G560" i="63"/>
  <c r="E560" i="63"/>
  <c r="F555" i="63"/>
  <c r="G555" i="63"/>
  <c r="E555" i="63"/>
  <c r="E554" i="63"/>
  <c r="G533" i="63"/>
  <c r="F526" i="63"/>
  <c r="G526" i="63"/>
  <c r="E526" i="63"/>
  <c r="E329" i="63"/>
  <c r="E516" i="63" l="1"/>
  <c r="E512" i="63"/>
  <c r="F511" i="63"/>
  <c r="G511" i="63"/>
  <c r="E511" i="63"/>
  <c r="F510" i="63"/>
  <c r="G510" i="63"/>
  <c r="E510" i="63"/>
  <c r="G503" i="63"/>
  <c r="F429" i="63"/>
  <c r="G429" i="63"/>
  <c r="E429" i="63"/>
  <c r="D477" i="63"/>
  <c r="F463" i="63"/>
  <c r="E463" i="63"/>
  <c r="F420" i="63" l="1"/>
  <c r="G420" i="63"/>
  <c r="E420" i="63"/>
  <c r="D423" i="63"/>
  <c r="G416" i="63"/>
  <c r="E416" i="63"/>
  <c r="G371" i="63"/>
  <c r="F349" i="63"/>
  <c r="G349" i="63"/>
  <c r="E349" i="63"/>
  <c r="D343" i="63"/>
  <c r="D342" i="63"/>
  <c r="F239" i="63" l="1"/>
  <c r="E239" i="63"/>
  <c r="E533" i="63" s="1"/>
  <c r="F503" i="63" l="1"/>
  <c r="F533" i="63"/>
  <c r="E295" i="63"/>
  <c r="D295" i="63" s="1"/>
  <c r="D296" i="63"/>
  <c r="F278" i="63"/>
  <c r="F276" i="63" s="1"/>
  <c r="D281" i="63"/>
  <c r="E278" i="63"/>
  <c r="E276" i="63" s="1"/>
  <c r="G273" i="63" l="1"/>
  <c r="G271" i="63" s="1"/>
  <c r="E224" i="63" l="1"/>
  <c r="D225" i="63"/>
  <c r="D224" i="63" l="1"/>
  <c r="F243" i="63"/>
  <c r="G243" i="63"/>
  <c r="G549" i="63" s="1"/>
  <c r="E243" i="63"/>
  <c r="D248" i="63"/>
  <c r="D243" i="63" l="1"/>
  <c r="E98" i="63" l="1"/>
  <c r="E522" i="63" s="1"/>
  <c r="G115" i="63"/>
  <c r="G113" i="63" s="1"/>
  <c r="G89" i="63"/>
  <c r="D24" i="59"/>
  <c r="E503" i="63" l="1"/>
  <c r="G175" i="63"/>
  <c r="G173" i="63" s="1"/>
  <c r="G151" i="63"/>
  <c r="G149" i="63" s="1"/>
  <c r="G169" i="63"/>
  <c r="G167" i="63" s="1"/>
  <c r="G139" i="63"/>
  <c r="G137" i="63" s="1"/>
  <c r="G127" i="63"/>
  <c r="G125" i="63" s="1"/>
  <c r="G145" i="63"/>
  <c r="G143" i="63" s="1"/>
  <c r="G97" i="63"/>
  <c r="G95" i="63" s="1"/>
  <c r="G77" i="63"/>
  <c r="G75" i="63" s="1"/>
  <c r="G65" i="63"/>
  <c r="G63" i="63" s="1"/>
  <c r="G53" i="63"/>
  <c r="G51" i="63" s="1"/>
  <c r="G34" i="63"/>
  <c r="G32" i="63" s="1"/>
  <c r="G52" i="62" l="1"/>
  <c r="E52" i="62"/>
  <c r="E53" i="62"/>
  <c r="E54" i="62"/>
  <c r="G27" i="62"/>
  <c r="G18" i="62" s="1"/>
  <c r="E27" i="62"/>
  <c r="E22" i="62"/>
  <c r="E24" i="62"/>
  <c r="E18" i="62" l="1"/>
  <c r="D37" i="59"/>
  <c r="D31" i="59" l="1"/>
  <c r="E621" i="63" l="1"/>
  <c r="D621" i="63" s="1"/>
  <c r="D620" i="63"/>
  <c r="F619" i="63"/>
  <c r="E619" i="63"/>
  <c r="D619" i="63" s="1"/>
  <c r="F618" i="63"/>
  <c r="E618" i="63"/>
  <c r="D618" i="63" s="1"/>
  <c r="F615" i="63"/>
  <c r="E615" i="63"/>
  <c r="F614" i="63"/>
  <c r="E614" i="63"/>
  <c r="D614" i="63" s="1"/>
  <c r="F612" i="63"/>
  <c r="E612" i="63"/>
  <c r="D612" i="63" s="1"/>
  <c r="F611" i="63"/>
  <c r="E611" i="63"/>
  <c r="D611" i="63" s="1"/>
  <c r="E608" i="63"/>
  <c r="D608" i="63" s="1"/>
  <c r="F607" i="63"/>
  <c r="E607" i="63"/>
  <c r="D607" i="63" s="1"/>
  <c r="F606" i="63"/>
  <c r="E606" i="63"/>
  <c r="F603" i="63"/>
  <c r="E603" i="63"/>
  <c r="D603" i="63" s="1"/>
  <c r="F602" i="63"/>
  <c r="E602" i="63"/>
  <c r="D602" i="63" s="1"/>
  <c r="F601" i="63"/>
  <c r="E601" i="63"/>
  <c r="F598" i="63"/>
  <c r="E598" i="63"/>
  <c r="D598" i="63" s="1"/>
  <c r="F595" i="63"/>
  <c r="F593" i="63" s="1"/>
  <c r="E595" i="63"/>
  <c r="D595" i="63" s="1"/>
  <c r="E592" i="63"/>
  <c r="D592" i="63" s="1"/>
  <c r="F591" i="63"/>
  <c r="E591" i="63"/>
  <c r="D591" i="63" s="1"/>
  <c r="G590" i="63"/>
  <c r="G588" i="63" s="1"/>
  <c r="G585" i="63" s="1"/>
  <c r="G583" i="63" s="1"/>
  <c r="F590" i="63"/>
  <c r="E590" i="63"/>
  <c r="F587" i="63"/>
  <c r="E587" i="63"/>
  <c r="F581" i="63"/>
  <c r="E581" i="63"/>
  <c r="D581" i="63" s="1"/>
  <c r="G580" i="63"/>
  <c r="G578" i="63" s="1"/>
  <c r="F580" i="63"/>
  <c r="E580" i="63"/>
  <c r="G576" i="63"/>
  <c r="F576" i="63"/>
  <c r="E576" i="63"/>
  <c r="G575" i="63"/>
  <c r="F575" i="63"/>
  <c r="E575" i="63"/>
  <c r="G570" i="63"/>
  <c r="E570" i="63"/>
  <c r="G569" i="63"/>
  <c r="E569" i="63"/>
  <c r="F568" i="63"/>
  <c r="F566" i="63" s="1"/>
  <c r="E568" i="63"/>
  <c r="G565" i="63"/>
  <c r="F565" i="63"/>
  <c r="E565" i="63"/>
  <c r="G564" i="63"/>
  <c r="E564" i="63"/>
  <c r="F562" i="63"/>
  <c r="E562" i="63"/>
  <c r="D562" i="63" s="1"/>
  <c r="F561" i="63"/>
  <c r="E561" i="63"/>
  <c r="D561" i="63" s="1"/>
  <c r="D554" i="63"/>
  <c r="G553" i="63"/>
  <c r="F553" i="63"/>
  <c r="E553" i="63"/>
  <c r="F552" i="63"/>
  <c r="E552" i="63"/>
  <c r="D552" i="63" s="1"/>
  <c r="G551" i="63"/>
  <c r="F551" i="63"/>
  <c r="E551" i="63"/>
  <c r="G548" i="63"/>
  <c r="E548" i="63"/>
  <c r="E547" i="63"/>
  <c r="G546" i="63"/>
  <c r="F546" i="63"/>
  <c r="E546" i="63"/>
  <c r="G545" i="63"/>
  <c r="F545" i="63"/>
  <c r="E545" i="63"/>
  <c r="E544" i="63"/>
  <c r="G542" i="63"/>
  <c r="F542" i="63"/>
  <c r="E542" i="63"/>
  <c r="G537" i="63"/>
  <c r="F537" i="63"/>
  <c r="E537" i="63"/>
  <c r="G536" i="63"/>
  <c r="D536" i="63" s="1"/>
  <c r="E535" i="63"/>
  <c r="D535" i="63" s="1"/>
  <c r="G534" i="63"/>
  <c r="F534" i="63"/>
  <c r="E534" i="63"/>
  <c r="F528" i="63"/>
  <c r="E528" i="63"/>
  <c r="D528" i="63" s="1"/>
  <c r="G527" i="63"/>
  <c r="F527" i="63"/>
  <c r="E527" i="63"/>
  <c r="G525" i="63"/>
  <c r="F525" i="63"/>
  <c r="E525" i="63"/>
  <c r="F524" i="63"/>
  <c r="E524" i="63"/>
  <c r="D524" i="63" s="1"/>
  <c r="F523" i="63"/>
  <c r="E523" i="63"/>
  <c r="D523" i="63" s="1"/>
  <c r="F518" i="63"/>
  <c r="E518" i="63"/>
  <c r="D518" i="63" s="1"/>
  <c r="G517" i="63"/>
  <c r="E517" i="63"/>
  <c r="F515" i="63"/>
  <c r="E515" i="63"/>
  <c r="D515" i="63" s="1"/>
  <c r="E513" i="63"/>
  <c r="D513" i="63" s="1"/>
  <c r="G509" i="63"/>
  <c r="E509" i="63"/>
  <c r="G508" i="63"/>
  <c r="E508" i="63"/>
  <c r="F507" i="63"/>
  <c r="E507" i="63"/>
  <c r="D507" i="63" s="1"/>
  <c r="F506" i="63"/>
  <c r="E506" i="63"/>
  <c r="D506" i="63" s="1"/>
  <c r="F505" i="63"/>
  <c r="E505" i="63"/>
  <c r="D505" i="63" s="1"/>
  <c r="F504" i="63"/>
  <c r="E504" i="63"/>
  <c r="D500" i="63"/>
  <c r="D499" i="63"/>
  <c r="D498" i="63"/>
  <c r="D497" i="63"/>
  <c r="D496" i="63"/>
  <c r="D495" i="63"/>
  <c r="D494" i="63"/>
  <c r="D493" i="63"/>
  <c r="D492" i="63"/>
  <c r="D491" i="63"/>
  <c r="D490" i="63"/>
  <c r="D489" i="63"/>
  <c r="D488" i="63"/>
  <c r="D487" i="63"/>
  <c r="D485" i="63"/>
  <c r="F483" i="63"/>
  <c r="E483" i="63"/>
  <c r="D483" i="63" s="1"/>
  <c r="D482" i="63"/>
  <c r="D481" i="63"/>
  <c r="F480" i="63"/>
  <c r="E480" i="63"/>
  <c r="D480" i="63" s="1"/>
  <c r="D479" i="63"/>
  <c r="D478" i="63"/>
  <c r="D475" i="63"/>
  <c r="D474" i="63"/>
  <c r="D473" i="63"/>
  <c r="D472" i="63"/>
  <c r="D471" i="63"/>
  <c r="D470" i="63"/>
  <c r="D469" i="63"/>
  <c r="D468" i="63"/>
  <c r="D466" i="63"/>
  <c r="D465" i="63"/>
  <c r="D463" i="63"/>
  <c r="D462" i="63"/>
  <c r="F461" i="63"/>
  <c r="F596" i="63" s="1"/>
  <c r="E461" i="63"/>
  <c r="E596" i="63" s="1"/>
  <c r="D596" i="63" s="1"/>
  <c r="D460" i="63"/>
  <c r="D459" i="63"/>
  <c r="D458" i="63"/>
  <c r="D457" i="63"/>
  <c r="D456" i="63"/>
  <c r="D454" i="63"/>
  <c r="D453" i="63"/>
  <c r="D452" i="63"/>
  <c r="D451" i="63"/>
  <c r="D450" i="63"/>
  <c r="D449" i="63"/>
  <c r="D448" i="63"/>
  <c r="D447" i="63"/>
  <c r="D446" i="63"/>
  <c r="D444" i="63"/>
  <c r="D443" i="63"/>
  <c r="D442" i="63"/>
  <c r="D441" i="63"/>
  <c r="D440" i="63"/>
  <c r="D439" i="63"/>
  <c r="D438" i="63"/>
  <c r="D437" i="63"/>
  <c r="D436" i="63"/>
  <c r="D435" i="63"/>
  <c r="D434" i="63"/>
  <c r="D433" i="63"/>
  <c r="D431" i="63"/>
  <c r="G426" i="63"/>
  <c r="G424" i="63" s="1"/>
  <c r="F426" i="63"/>
  <c r="D428" i="63"/>
  <c r="D422" i="63"/>
  <c r="D419" i="63"/>
  <c r="D418" i="63"/>
  <c r="D412" i="63"/>
  <c r="D411" i="63"/>
  <c r="D410" i="63"/>
  <c r="D409" i="63"/>
  <c r="D408" i="63"/>
  <c r="D406" i="63"/>
  <c r="D405" i="63"/>
  <c r="D404" i="63"/>
  <c r="D403" i="63"/>
  <c r="D402" i="63"/>
  <c r="D401" i="63"/>
  <c r="D400" i="63"/>
  <c r="D398" i="63"/>
  <c r="D385" i="63"/>
  <c r="D382" i="63"/>
  <c r="D381" i="63"/>
  <c r="D380" i="63"/>
  <c r="D379" i="63"/>
  <c r="D378" i="63"/>
  <c r="G376" i="63"/>
  <c r="G374" i="63" s="1"/>
  <c r="F376" i="63"/>
  <c r="F374" i="63" s="1"/>
  <c r="E376" i="63"/>
  <c r="E374" i="63" s="1"/>
  <c r="D373" i="63"/>
  <c r="D372" i="63"/>
  <c r="F371" i="63"/>
  <c r="F549" i="63" s="1"/>
  <c r="E371" i="63"/>
  <c r="D370" i="63"/>
  <c r="D369" i="63"/>
  <c r="D368" i="63"/>
  <c r="D367" i="63"/>
  <c r="D366" i="63"/>
  <c r="D363" i="63"/>
  <c r="D362" i="63"/>
  <c r="D361" i="63"/>
  <c r="D360" i="63"/>
  <c r="D359" i="63"/>
  <c r="D358" i="63"/>
  <c r="D357" i="63"/>
  <c r="D356" i="63"/>
  <c r="D355" i="63"/>
  <c r="D354" i="63"/>
  <c r="D353" i="63"/>
  <c r="D351" i="63"/>
  <c r="D350" i="63"/>
  <c r="G347" i="63"/>
  <c r="F347" i="63"/>
  <c r="D346" i="63"/>
  <c r="D345" i="63"/>
  <c r="D344" i="63"/>
  <c r="D341" i="63"/>
  <c r="D340" i="63"/>
  <c r="D338" i="63"/>
  <c r="G336" i="63"/>
  <c r="G334" i="63" s="1"/>
  <c r="F336" i="63"/>
  <c r="F334" i="63" s="1"/>
  <c r="E336" i="63"/>
  <c r="E334" i="63" s="1"/>
  <c r="D333" i="63"/>
  <c r="D332" i="63"/>
  <c r="D331" i="63"/>
  <c r="D330" i="63"/>
  <c r="D326" i="63"/>
  <c r="F325" i="63"/>
  <c r="F323" i="63" s="1"/>
  <c r="E325" i="63"/>
  <c r="D322" i="63"/>
  <c r="D321" i="63"/>
  <c r="D320" i="63"/>
  <c r="F319" i="63"/>
  <c r="F317" i="63" s="1"/>
  <c r="E319" i="63"/>
  <c r="E317" i="63" s="1"/>
  <c r="D316" i="63"/>
  <c r="D315" i="63"/>
  <c r="F314" i="63"/>
  <c r="F312" i="63" s="1"/>
  <c r="E314" i="63"/>
  <c r="D311" i="63"/>
  <c r="D310" i="63"/>
  <c r="F309" i="63"/>
  <c r="F307" i="63" s="1"/>
  <c r="E309" i="63"/>
  <c r="D306" i="63"/>
  <c r="D305" i="63"/>
  <c r="F304" i="63"/>
  <c r="F302" i="63" s="1"/>
  <c r="E304" i="63"/>
  <c r="D301" i="63"/>
  <c r="D300" i="63"/>
  <c r="F299" i="63"/>
  <c r="F297" i="63" s="1"/>
  <c r="E299" i="63"/>
  <c r="G294" i="63"/>
  <c r="G292" i="63" s="1"/>
  <c r="F294" i="63"/>
  <c r="F292" i="63" s="1"/>
  <c r="E294" i="63"/>
  <c r="D291" i="63"/>
  <c r="D290" i="63"/>
  <c r="F289" i="63"/>
  <c r="F287" i="63" s="1"/>
  <c r="E289" i="63"/>
  <c r="E287" i="63" s="1"/>
  <c r="D286" i="63"/>
  <c r="D285" i="63"/>
  <c r="G284" i="63"/>
  <c r="G282" i="63" s="1"/>
  <c r="F284" i="63"/>
  <c r="F282" i="63" s="1"/>
  <c r="E284" i="63"/>
  <c r="E282" i="63" s="1"/>
  <c r="D280" i="63"/>
  <c r="D279" i="63"/>
  <c r="D278" i="63"/>
  <c r="D275" i="63"/>
  <c r="D274" i="63"/>
  <c r="F273" i="63"/>
  <c r="F271" i="63" s="1"/>
  <c r="E273" i="63"/>
  <c r="D270" i="63"/>
  <c r="D269" i="63"/>
  <c r="D268" i="63"/>
  <c r="G267" i="63"/>
  <c r="F267" i="63"/>
  <c r="F265" i="63" s="1"/>
  <c r="E267" i="63"/>
  <c r="E265" i="63" s="1"/>
  <c r="D264" i="63"/>
  <c r="D263" i="63"/>
  <c r="F262" i="63"/>
  <c r="F260" i="63" s="1"/>
  <c r="E262" i="63"/>
  <c r="D259" i="63"/>
  <c r="D258" i="63"/>
  <c r="D257" i="63"/>
  <c r="F256" i="63"/>
  <c r="F254" i="63" s="1"/>
  <c r="E256" i="63"/>
  <c r="D253" i="63"/>
  <c r="D252" i="63"/>
  <c r="F251" i="63"/>
  <c r="F249" i="63" s="1"/>
  <c r="E251" i="63"/>
  <c r="D247" i="63"/>
  <c r="D246" i="63"/>
  <c r="D245" i="63"/>
  <c r="D244" i="63"/>
  <c r="D240" i="63"/>
  <c r="D239" i="63"/>
  <c r="F238" i="63"/>
  <c r="F236" i="63" s="1"/>
  <c r="E238" i="63"/>
  <c r="E236" i="63" s="1"/>
  <c r="D236" i="63" s="1"/>
  <c r="D235" i="63"/>
  <c r="D234" i="63"/>
  <c r="F233" i="63"/>
  <c r="F231" i="63" s="1"/>
  <c r="E233" i="63"/>
  <c r="E231" i="63" s="1"/>
  <c r="D231" i="63" s="1"/>
  <c r="D230" i="63"/>
  <c r="D229" i="63"/>
  <c r="F228" i="63"/>
  <c r="F226" i="63" s="1"/>
  <c r="E228" i="63"/>
  <c r="E226" i="63" s="1"/>
  <c r="D226" i="63" s="1"/>
  <c r="D223" i="63"/>
  <c r="D222" i="63"/>
  <c r="F221" i="63"/>
  <c r="F219" i="63" s="1"/>
  <c r="E221" i="63"/>
  <c r="E219" i="63" s="1"/>
  <c r="D218" i="63"/>
  <c r="D217" i="63"/>
  <c r="D216" i="63"/>
  <c r="D215" i="63"/>
  <c r="F214" i="63"/>
  <c r="F212" i="63" s="1"/>
  <c r="E214" i="63"/>
  <c r="E212" i="63" s="1"/>
  <c r="D212" i="63" s="1"/>
  <c r="D211" i="63"/>
  <c r="D210" i="63"/>
  <c r="D209" i="63"/>
  <c r="D208" i="63"/>
  <c r="F207" i="63"/>
  <c r="F205" i="63" s="1"/>
  <c r="E207" i="63"/>
  <c r="E205" i="63" s="1"/>
  <c r="D205" i="63" s="1"/>
  <c r="D204" i="63"/>
  <c r="D203" i="63"/>
  <c r="D202" i="63"/>
  <c r="D201" i="63"/>
  <c r="F200" i="63"/>
  <c r="F198" i="63" s="1"/>
  <c r="E200" i="63"/>
  <c r="E198" i="63" s="1"/>
  <c r="D198" i="63" s="1"/>
  <c r="D197" i="63"/>
  <c r="D196" i="63"/>
  <c r="D195" i="63"/>
  <c r="D194" i="63"/>
  <c r="F193" i="63"/>
  <c r="F191" i="63" s="1"/>
  <c r="E193" i="63"/>
  <c r="D190" i="63"/>
  <c r="D189" i="63"/>
  <c r="D188" i="63"/>
  <c r="F187" i="63"/>
  <c r="F185" i="63" s="1"/>
  <c r="E187" i="63"/>
  <c r="D184" i="63"/>
  <c r="D183" i="63"/>
  <c r="D182" i="63"/>
  <c r="F181" i="63"/>
  <c r="F179" i="63" s="1"/>
  <c r="E181" i="63"/>
  <c r="D181" i="63" s="1"/>
  <c r="D178" i="63"/>
  <c r="D177" i="63"/>
  <c r="D176" i="63"/>
  <c r="F175" i="63"/>
  <c r="F173" i="63" s="1"/>
  <c r="E175" i="63"/>
  <c r="D172" i="63"/>
  <c r="D171" i="63"/>
  <c r="D170" i="63"/>
  <c r="F169" i="63"/>
  <c r="F167" i="63" s="1"/>
  <c r="E169" i="63"/>
  <c r="E167" i="63" s="1"/>
  <c r="D167" i="63" s="1"/>
  <c r="D166" i="63"/>
  <c r="D165" i="63"/>
  <c r="D164" i="63"/>
  <c r="F163" i="63"/>
  <c r="F161" i="63" s="1"/>
  <c r="E163" i="63"/>
  <c r="D160" i="63"/>
  <c r="D159" i="63"/>
  <c r="D158" i="63"/>
  <c r="G157" i="63"/>
  <c r="G155" i="63" s="1"/>
  <c r="F157" i="63"/>
  <c r="F155" i="63" s="1"/>
  <c r="E157" i="63"/>
  <c r="D154" i="63"/>
  <c r="D153" i="63"/>
  <c r="D152" i="63"/>
  <c r="F151" i="63"/>
  <c r="F149" i="63" s="1"/>
  <c r="E151" i="63"/>
  <c r="D151" i="63" s="1"/>
  <c r="D148" i="63"/>
  <c r="D147" i="63"/>
  <c r="D146" i="63"/>
  <c r="F145" i="63"/>
  <c r="F143" i="63" s="1"/>
  <c r="E145" i="63"/>
  <c r="D145" i="63" s="1"/>
  <c r="D142" i="63"/>
  <c r="D141" i="63"/>
  <c r="D140" i="63"/>
  <c r="F139" i="63"/>
  <c r="F137" i="63" s="1"/>
  <c r="E139" i="63"/>
  <c r="E137" i="63" s="1"/>
  <c r="D137" i="63" s="1"/>
  <c r="D136" i="63"/>
  <c r="D135" i="63"/>
  <c r="D134" i="63"/>
  <c r="G133" i="63"/>
  <c r="G131" i="63" s="1"/>
  <c r="F133" i="63"/>
  <c r="F131" i="63" s="1"/>
  <c r="E133" i="63"/>
  <c r="E131" i="63" s="1"/>
  <c r="D130" i="63"/>
  <c r="D129" i="63"/>
  <c r="D128" i="63"/>
  <c r="F127" i="63"/>
  <c r="F125" i="63" s="1"/>
  <c r="E127" i="63"/>
  <c r="E125" i="63" s="1"/>
  <c r="D125" i="63" s="1"/>
  <c r="D124" i="63"/>
  <c r="D123" i="63"/>
  <c r="D122" i="63"/>
  <c r="F121" i="63"/>
  <c r="F119" i="63" s="1"/>
  <c r="E121" i="63"/>
  <c r="E119" i="63" s="1"/>
  <c r="D119" i="63" s="1"/>
  <c r="D118" i="63"/>
  <c r="D117" i="63"/>
  <c r="D116" i="63"/>
  <c r="F115" i="63"/>
  <c r="F113" i="63" s="1"/>
  <c r="E115" i="63"/>
  <c r="E113" i="63" s="1"/>
  <c r="D113" i="63" s="1"/>
  <c r="D112" i="63"/>
  <c r="D111" i="63"/>
  <c r="D110" i="63"/>
  <c r="F109" i="63"/>
  <c r="F107" i="63" s="1"/>
  <c r="E109" i="63"/>
  <c r="E107" i="63" s="1"/>
  <c r="D107" i="63" s="1"/>
  <c r="D106" i="63"/>
  <c r="D105" i="63"/>
  <c r="D104" i="63"/>
  <c r="F103" i="63"/>
  <c r="F101" i="63" s="1"/>
  <c r="E103" i="63"/>
  <c r="D103" i="63" s="1"/>
  <c r="D100" i="63"/>
  <c r="D99" i="63"/>
  <c r="D98" i="63"/>
  <c r="F97" i="63"/>
  <c r="F95" i="63" s="1"/>
  <c r="E97" i="63"/>
  <c r="D97" i="63" s="1"/>
  <c r="D94" i="63"/>
  <c r="F93" i="63"/>
  <c r="E93" i="63"/>
  <c r="D93" i="63" s="1"/>
  <c r="D92" i="63"/>
  <c r="D91" i="63"/>
  <c r="D90" i="63"/>
  <c r="G87" i="63"/>
  <c r="F89" i="63"/>
  <c r="E89" i="63"/>
  <c r="D86" i="63"/>
  <c r="D85" i="63"/>
  <c r="D84" i="63"/>
  <c r="G83" i="63"/>
  <c r="G81" i="63" s="1"/>
  <c r="F83" i="63"/>
  <c r="F81" i="63" s="1"/>
  <c r="E83" i="63"/>
  <c r="E81" i="63" s="1"/>
  <c r="D80" i="63"/>
  <c r="D79" i="63"/>
  <c r="D78" i="63"/>
  <c r="F77" i="63"/>
  <c r="F75" i="63" s="1"/>
  <c r="E77" i="63"/>
  <c r="E75" i="63" s="1"/>
  <c r="D75" i="63" s="1"/>
  <c r="D74" i="63"/>
  <c r="D73" i="63"/>
  <c r="D72" i="63"/>
  <c r="F71" i="63"/>
  <c r="F69" i="63" s="1"/>
  <c r="E71" i="63"/>
  <c r="D71" i="63" s="1"/>
  <c r="D68" i="63"/>
  <c r="D67" i="63"/>
  <c r="D66" i="63"/>
  <c r="F65" i="63"/>
  <c r="F63" i="63" s="1"/>
  <c r="E65" i="63"/>
  <c r="D65" i="63" s="1"/>
  <c r="D62" i="63"/>
  <c r="D61" i="63"/>
  <c r="D60" i="63"/>
  <c r="F59" i="63"/>
  <c r="F57" i="63" s="1"/>
  <c r="E59" i="63"/>
  <c r="E57" i="63" s="1"/>
  <c r="D57" i="63" s="1"/>
  <c r="D56" i="63"/>
  <c r="D55" i="63"/>
  <c r="D54" i="63"/>
  <c r="F53" i="63"/>
  <c r="F51" i="63" s="1"/>
  <c r="E53" i="63"/>
  <c r="D53" i="63" s="1"/>
  <c r="D50" i="63"/>
  <c r="D49" i="63"/>
  <c r="D48" i="63"/>
  <c r="F47" i="63"/>
  <c r="F45" i="63" s="1"/>
  <c r="E47" i="63"/>
  <c r="E45" i="63" s="1"/>
  <c r="D45" i="63" s="1"/>
  <c r="D44" i="63"/>
  <c r="D43" i="63"/>
  <c r="D42" i="63"/>
  <c r="D41" i="63"/>
  <c r="F40" i="63"/>
  <c r="F38" i="63" s="1"/>
  <c r="E40" i="63"/>
  <c r="D37" i="63"/>
  <c r="D36" i="63"/>
  <c r="D35" i="63"/>
  <c r="F34" i="63"/>
  <c r="F32" i="63" s="1"/>
  <c r="E34" i="63"/>
  <c r="D34" i="63" s="1"/>
  <c r="D31" i="63"/>
  <c r="D30" i="63"/>
  <c r="D29" i="63"/>
  <c r="G28" i="63"/>
  <c r="F28" i="63"/>
  <c r="F26" i="63" s="1"/>
  <c r="E28" i="63"/>
  <c r="D25" i="63"/>
  <c r="D24" i="63"/>
  <c r="D23" i="63"/>
  <c r="D22" i="63"/>
  <c r="F21" i="63"/>
  <c r="F19" i="63" s="1"/>
  <c r="E21" i="63"/>
  <c r="D21" i="63" s="1"/>
  <c r="D18" i="63"/>
  <c r="D17" i="63"/>
  <c r="D16" i="63"/>
  <c r="F15" i="63"/>
  <c r="E15" i="63"/>
  <c r="E13" i="63" s="1"/>
  <c r="F573" i="63" l="1"/>
  <c r="E588" i="63"/>
  <c r="E566" i="63"/>
  <c r="F604" i="63"/>
  <c r="F578" i="63"/>
  <c r="F616" i="63"/>
  <c r="F613" i="63"/>
  <c r="F540" i="63"/>
  <c r="F538" i="63" s="1"/>
  <c r="F558" i="63"/>
  <c r="F599" i="63"/>
  <c r="E520" i="63"/>
  <c r="G566" i="63"/>
  <c r="E604" i="63"/>
  <c r="F520" i="63"/>
  <c r="G26" i="63"/>
  <c r="G520" i="63"/>
  <c r="G558" i="63"/>
  <c r="G573" i="63"/>
  <c r="E578" i="63"/>
  <c r="D578" i="63" s="1"/>
  <c r="F588" i="63"/>
  <c r="F585" i="63" s="1"/>
  <c r="D371" i="63"/>
  <c r="E549" i="63"/>
  <c r="D549" i="63" s="1"/>
  <c r="G540" i="63"/>
  <c r="G538" i="63" s="1"/>
  <c r="E573" i="63"/>
  <c r="F424" i="63"/>
  <c r="F327" i="63" s="1"/>
  <c r="D504" i="63"/>
  <c r="E613" i="63"/>
  <c r="D613" i="63" s="1"/>
  <c r="D383" i="63"/>
  <c r="D571" i="63"/>
  <c r="D565" i="63"/>
  <c r="D564" i="63"/>
  <c r="D537" i="63"/>
  <c r="D590" i="63"/>
  <c r="D577" i="63"/>
  <c r="G327" i="63"/>
  <c r="E297" i="63"/>
  <c r="D297" i="63" s="1"/>
  <c r="D299" i="63"/>
  <c r="E312" i="63"/>
  <c r="D312" i="63" s="1"/>
  <c r="D314" i="63"/>
  <c r="D542" i="63"/>
  <c r="G531" i="63"/>
  <c r="G529" i="63" s="1"/>
  <c r="E307" i="63"/>
  <c r="D307" i="63" s="1"/>
  <c r="D309" i="63"/>
  <c r="E302" i="63"/>
  <c r="D302" i="63" s="1"/>
  <c r="D304" i="63"/>
  <c r="E292" i="63"/>
  <c r="D292" i="63" s="1"/>
  <c r="D294" i="63"/>
  <c r="D289" i="63"/>
  <c r="D287" i="63" s="1"/>
  <c r="E63" i="63"/>
  <c r="D63" i="63" s="1"/>
  <c r="D568" i="63"/>
  <c r="D609" i="63"/>
  <c r="D509" i="63"/>
  <c r="D329" i="63"/>
  <c r="D476" i="63"/>
  <c r="D516" i="63"/>
  <c r="D547" i="63"/>
  <c r="D604" i="63"/>
  <c r="E271" i="63"/>
  <c r="D271" i="63" s="1"/>
  <c r="D273" i="63"/>
  <c r="D548" i="63"/>
  <c r="D317" i="63"/>
  <c r="D429" i="63"/>
  <c r="D510" i="63"/>
  <c r="D527" i="63"/>
  <c r="D267" i="63"/>
  <c r="G265" i="63"/>
  <c r="D265" i="63" s="1"/>
  <c r="G556" i="63"/>
  <c r="E254" i="63"/>
  <c r="D254" i="63" s="1"/>
  <c r="D256" i="63"/>
  <c r="E260" i="63"/>
  <c r="D260" i="63" s="1"/>
  <c r="D262" i="63"/>
  <c r="E249" i="63"/>
  <c r="D249" i="63" s="1"/>
  <c r="D251" i="63"/>
  <c r="D551" i="63"/>
  <c r="D555" i="63"/>
  <c r="D553" i="63"/>
  <c r="F531" i="63"/>
  <c r="F529" i="63" s="1"/>
  <c r="E531" i="63"/>
  <c r="E529" i="63" s="1"/>
  <c r="D534" i="63"/>
  <c r="D200" i="63"/>
  <c r="E179" i="63"/>
  <c r="D179" i="63" s="1"/>
  <c r="E149" i="63"/>
  <c r="D149" i="63" s="1"/>
  <c r="D169" i="63"/>
  <c r="D131" i="63"/>
  <c r="D127" i="63"/>
  <c r="E87" i="63"/>
  <c r="D77" i="63"/>
  <c r="E51" i="63"/>
  <c r="D51" i="63" s="1"/>
  <c r="D28" i="63"/>
  <c r="E426" i="63"/>
  <c r="E424" i="63" s="1"/>
  <c r="D580" i="63"/>
  <c r="D420" i="63"/>
  <c r="D416" i="63"/>
  <c r="D508" i="63"/>
  <c r="D514" i="63"/>
  <c r="D545" i="63"/>
  <c r="D334" i="63"/>
  <c r="D525" i="63"/>
  <c r="D601" i="63"/>
  <c r="D576" i="63"/>
  <c r="D533" i="63"/>
  <c r="D560" i="63"/>
  <c r="D563" i="63"/>
  <c r="D233" i="63"/>
  <c r="D228" i="63"/>
  <c r="D214" i="63"/>
  <c r="D207" i="63"/>
  <c r="F87" i="63"/>
  <c r="D81" i="63"/>
  <c r="D47" i="63"/>
  <c r="D40" i="63"/>
  <c r="E38" i="63"/>
  <c r="D38" i="63" s="1"/>
  <c r="D503" i="63"/>
  <c r="D522" i="63"/>
  <c r="D15" i="63"/>
  <c r="E26" i="63"/>
  <c r="E32" i="63"/>
  <c r="D32" i="63" s="1"/>
  <c r="E101" i="63"/>
  <c r="D101" i="63" s="1"/>
  <c r="D83" i="63"/>
  <c r="D133" i="63"/>
  <c r="D139" i="63"/>
  <c r="D336" i="63"/>
  <c r="D374" i="63"/>
  <c r="D461" i="63"/>
  <c r="D517" i="63"/>
  <c r="F556" i="63"/>
  <c r="D569" i="63"/>
  <c r="D575" i="63"/>
  <c r="D115" i="63"/>
  <c r="F241" i="63"/>
  <c r="D512" i="63"/>
  <c r="D546" i="63"/>
  <c r="D221" i="63"/>
  <c r="D376" i="63"/>
  <c r="D526" i="63"/>
  <c r="F13" i="63"/>
  <c r="E19" i="63"/>
  <c r="D19" i="63" s="1"/>
  <c r="D59" i="63"/>
  <c r="E69" i="63"/>
  <c r="D69" i="63" s="1"/>
  <c r="D89" i="63"/>
  <c r="E95" i="63"/>
  <c r="D95" i="63" s="1"/>
  <c r="D109" i="63"/>
  <c r="D121" i="63"/>
  <c r="E143" i="63"/>
  <c r="D143" i="63" s="1"/>
  <c r="D219" i="63"/>
  <c r="E241" i="63"/>
  <c r="D157" i="63"/>
  <c r="D163" i="63"/>
  <c r="E161" i="63"/>
  <c r="D161" i="63" s="1"/>
  <c r="D187" i="63"/>
  <c r="E185" i="63"/>
  <c r="D185" i="63" s="1"/>
  <c r="D193" i="63"/>
  <c r="D284" i="63"/>
  <c r="D282" i="63"/>
  <c r="D511" i="63"/>
  <c r="D13" i="63"/>
  <c r="E155" i="63"/>
  <c r="D155" i="63" s="1"/>
  <c r="E191" i="63"/>
  <c r="D191" i="63" s="1"/>
  <c r="G241" i="63"/>
  <c r="D276" i="63"/>
  <c r="E173" i="63"/>
  <c r="D173" i="63" s="1"/>
  <c r="D175" i="63"/>
  <c r="D238" i="63"/>
  <c r="D319" i="63"/>
  <c r="D325" i="63"/>
  <c r="E323" i="63"/>
  <c r="D323" i="63" s="1"/>
  <c r="E543" i="63"/>
  <c r="E540" i="63" s="1"/>
  <c r="E558" i="63"/>
  <c r="D570" i="63"/>
  <c r="D587" i="63"/>
  <c r="E593" i="63"/>
  <c r="D593" i="63" s="1"/>
  <c r="E599" i="63"/>
  <c r="D599" i="63" s="1"/>
  <c r="D606" i="63"/>
  <c r="D615" i="63"/>
  <c r="E616" i="63"/>
  <c r="D544" i="63"/>
  <c r="D364" i="63"/>
  <c r="D26" i="63" l="1"/>
  <c r="F583" i="63"/>
  <c r="D616" i="63"/>
  <c r="G501" i="63"/>
  <c r="F501" i="63"/>
  <c r="D573" i="63"/>
  <c r="D424" i="63"/>
  <c r="D529" i="63"/>
  <c r="D241" i="63"/>
  <c r="D566" i="63"/>
  <c r="D531" i="63"/>
  <c r="D87" i="63"/>
  <c r="D426" i="63"/>
  <c r="D588" i="63"/>
  <c r="E585" i="63"/>
  <c r="E583" i="63" s="1"/>
  <c r="D543" i="63"/>
  <c r="D520" i="63"/>
  <c r="E347" i="63"/>
  <c r="D349" i="63"/>
  <c r="D558" i="63"/>
  <c r="E556" i="63"/>
  <c r="D556" i="63" s="1"/>
  <c r="D583" i="63" l="1"/>
  <c r="D585" i="63"/>
  <c r="D540" i="63"/>
  <c r="E538" i="63"/>
  <c r="D347" i="63"/>
  <c r="E327" i="63"/>
  <c r="E501" i="63" s="1"/>
  <c r="D327" i="63" l="1"/>
  <c r="D501" i="63"/>
  <c r="D538" i="63"/>
  <c r="D26" i="62" l="1"/>
  <c r="D54" i="62" l="1"/>
  <c r="D53" i="62"/>
  <c r="D49" i="62"/>
  <c r="D48" i="62"/>
  <c r="D47" i="62"/>
  <c r="D46" i="62"/>
  <c r="D40" i="62"/>
  <c r="D39" i="62"/>
  <c r="D38" i="62"/>
  <c r="D37" i="62"/>
  <c r="D36" i="62"/>
  <c r="D35" i="62"/>
  <c r="D34" i="62"/>
  <c r="D33" i="62"/>
  <c r="D32" i="62"/>
  <c r="D31" i="62"/>
  <c r="D30" i="62"/>
  <c r="D28" i="62"/>
  <c r="D25" i="62"/>
  <c r="D24" i="62"/>
  <c r="D23" i="62"/>
  <c r="D17" i="62"/>
  <c r="G16" i="62"/>
  <c r="G14" i="62" s="1"/>
  <c r="G50" i="62" s="1"/>
  <c r="E16" i="62"/>
  <c r="E14" i="62" s="1"/>
  <c r="E50" i="62" s="1"/>
  <c r="F63" i="61"/>
  <c r="E63" i="61"/>
  <c r="D63" i="61"/>
  <c r="C62" i="61"/>
  <c r="C61" i="61"/>
  <c r="C60" i="61"/>
  <c r="C59" i="61"/>
  <c r="C58" i="61"/>
  <c r="C57" i="61"/>
  <c r="C56" i="61"/>
  <c r="C55" i="61"/>
  <c r="C54" i="61"/>
  <c r="C53" i="61"/>
  <c r="C52" i="61"/>
  <c r="C51" i="61"/>
  <c r="C50" i="61"/>
  <c r="C49" i="61"/>
  <c r="C48" i="61"/>
  <c r="C47" i="61"/>
  <c r="C46" i="61"/>
  <c r="C45" i="61"/>
  <c r="C44" i="61"/>
  <c r="C43" i="61"/>
  <c r="C42" i="61"/>
  <c r="C41" i="61"/>
  <c r="C40" i="61"/>
  <c r="C39" i="61"/>
  <c r="C38" i="61"/>
  <c r="C37" i="61"/>
  <c r="C36" i="61"/>
  <c r="C35" i="61"/>
  <c r="C34" i="61"/>
  <c r="C33" i="61"/>
  <c r="C32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D27" i="62" l="1"/>
  <c r="D52" i="62"/>
  <c r="C63" i="61"/>
  <c r="D14" i="62"/>
  <c r="D16" i="62"/>
  <c r="D22" i="62"/>
  <c r="D43" i="62" l="1"/>
  <c r="D50" i="62"/>
  <c r="D18" i="62"/>
  <c r="Y14" i="60"/>
  <c r="X14" i="60"/>
  <c r="W14" i="60"/>
  <c r="V14" i="60"/>
  <c r="U14" i="60"/>
  <c r="T14" i="60"/>
  <c r="S14" i="60"/>
  <c r="R14" i="60"/>
  <c r="Q14" i="60"/>
  <c r="P14" i="60"/>
  <c r="O14" i="60"/>
  <c r="N14" i="60"/>
  <c r="M14" i="60"/>
  <c r="L14" i="60"/>
  <c r="K14" i="60"/>
  <c r="J14" i="60"/>
  <c r="I14" i="60"/>
  <c r="H14" i="60"/>
  <c r="G14" i="60"/>
  <c r="F14" i="60"/>
  <c r="E14" i="60"/>
  <c r="D14" i="60"/>
  <c r="C14" i="60"/>
  <c r="B14" i="60"/>
  <c r="Z13" i="60"/>
  <c r="Z12" i="60"/>
  <c r="Z11" i="60"/>
  <c r="Z10" i="60"/>
  <c r="Z14" i="60" l="1"/>
  <c r="D42" i="59"/>
  <c r="D30" i="59"/>
  <c r="D19" i="59"/>
  <c r="D15" i="59"/>
  <c r="D11" i="59"/>
  <c r="D9" i="59" l="1"/>
  <c r="D18" i="59"/>
  <c r="D17" i="59" s="1"/>
  <c r="D53" i="59" l="1"/>
</calcChain>
</file>

<file path=xl/sharedStrings.xml><?xml version="1.0" encoding="utf-8"?>
<sst xmlns="http://schemas.openxmlformats.org/spreadsheetml/2006/main" count="1599" uniqueCount="810">
  <si>
    <t>Klaipėdos rajono savivaldybės</t>
  </si>
  <si>
    <t>Pajamų rūšys</t>
  </si>
  <si>
    <t>1.</t>
  </si>
  <si>
    <t>Mokesčiai</t>
  </si>
  <si>
    <t>1.1.</t>
  </si>
  <si>
    <t>Gyventojų pajamų mokestis</t>
  </si>
  <si>
    <t>1.1.1.</t>
  </si>
  <si>
    <t>1.1.2.</t>
  </si>
  <si>
    <t>1.2.</t>
  </si>
  <si>
    <t>1.2.1.</t>
  </si>
  <si>
    <t>Žemės mokestis</t>
  </si>
  <si>
    <t>Paveldimo  turto mokestis</t>
  </si>
  <si>
    <t>1.3.</t>
  </si>
  <si>
    <t>1.3.1.</t>
  </si>
  <si>
    <t>2.</t>
  </si>
  <si>
    <t>2.1.</t>
  </si>
  <si>
    <t>2.1.1.</t>
  </si>
  <si>
    <t>2.1.2.</t>
  </si>
  <si>
    <t>3.</t>
  </si>
  <si>
    <t>Turto pajamos</t>
  </si>
  <si>
    <t>3.1.</t>
  </si>
  <si>
    <t>3.2.</t>
  </si>
  <si>
    <t>Nuomos mokestis už valstybinę žemę ir valstybinio vidaus vandenų fondo vandens telkinius</t>
  </si>
  <si>
    <t>4.</t>
  </si>
  <si>
    <t>Pajamos už prekes ir paslaugas</t>
  </si>
  <si>
    <t>4.1.</t>
  </si>
  <si>
    <t>4.2.</t>
  </si>
  <si>
    <t>5.</t>
  </si>
  <si>
    <t>Pajamos iš baudų ir konfiskacijos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</si>
  <si>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</si>
  <si>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</si>
  <si>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</si>
  <si>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</si>
  <si>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</si>
  <si>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</si>
  <si>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</si>
  <si>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</si>
  <si>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</si>
  <si>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</si>
  <si>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</si>
  <si>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</si>
  <si>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</si>
  <si>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</si>
  <si>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</si>
  <si>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</si>
  <si>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</si>
  <si>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</si>
  <si>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Agluonėnų pagrindinė mokykla</t>
  </si>
  <si>
    <t>24.</t>
  </si>
  <si>
    <t>Dovilų pagrindinė mokykla</t>
  </si>
  <si>
    <t>25.</t>
  </si>
  <si>
    <t>26.</t>
  </si>
  <si>
    <t>27.</t>
  </si>
  <si>
    <t>Ketvergių pagrindinė mokykla</t>
  </si>
  <si>
    <t>28.</t>
  </si>
  <si>
    <t>Kretingalės pagrindinė mokykla</t>
  </si>
  <si>
    <t>29.</t>
  </si>
  <si>
    <t>30.</t>
  </si>
  <si>
    <t>31.</t>
  </si>
  <si>
    <t>32.</t>
  </si>
  <si>
    <t>33.</t>
  </si>
  <si>
    <t>34.</t>
  </si>
  <si>
    <t>35.</t>
  </si>
  <si>
    <t>Savivaldybės administracija</t>
  </si>
  <si>
    <t>Iš jų:</t>
  </si>
  <si>
    <t>išlaidoms</t>
  </si>
  <si>
    <t>turtui įsigyti</t>
  </si>
  <si>
    <t>iš jų: darbo užmokesčiui</t>
  </si>
  <si>
    <t>iš viso</t>
  </si>
  <si>
    <t>38.</t>
  </si>
  <si>
    <t>Iš viso:</t>
  </si>
  <si>
    <t>Judrėnų Stepono Dariaus pagrindinė mokykla</t>
  </si>
  <si>
    <t>Jono Lankučio viešoji biblioteka</t>
  </si>
  <si>
    <t>Lapių pagrindinė mokykla</t>
  </si>
  <si>
    <t>Vėžaičių pagrindinė mokykla</t>
  </si>
  <si>
    <t>Dovilų vaikų lopšelis-darželis ,,Kregždutė"</t>
  </si>
  <si>
    <t>Kretingalės vaikų lopšelis-darželis</t>
  </si>
  <si>
    <t>39.</t>
  </si>
  <si>
    <t>40.</t>
  </si>
  <si>
    <t>41.</t>
  </si>
  <si>
    <t>42.</t>
  </si>
  <si>
    <t>43.</t>
  </si>
  <si>
    <t>44.</t>
  </si>
  <si>
    <t>45.</t>
  </si>
  <si>
    <t>Dituvos pagrindinė mokykla</t>
  </si>
  <si>
    <t>Priekulės vaikų lopšelis-darželis</t>
  </si>
  <si>
    <t>46.</t>
  </si>
  <si>
    <t>47.</t>
  </si>
  <si>
    <t>Dovilų etninės kultūros centras</t>
  </si>
  <si>
    <t>51.</t>
  </si>
  <si>
    <t>48.</t>
  </si>
  <si>
    <t>49.</t>
  </si>
  <si>
    <t>50.</t>
  </si>
  <si>
    <t>Gargždų krašto muziejus</t>
  </si>
  <si>
    <t>Agluonėnų lopšelis-darželis ,,Nykštukas"</t>
  </si>
  <si>
    <t>Vėžaičių lopšelis-darželis</t>
  </si>
  <si>
    <t>Nekilnojamojo turto mokestis</t>
  </si>
  <si>
    <t>Klaipėdos rajono švietimo centras</t>
  </si>
  <si>
    <t>Gargždų ,,Vaivorykštės" gimnazija</t>
  </si>
  <si>
    <t>Funkcinės klasifikacijos kodas</t>
  </si>
  <si>
    <t>05.</t>
  </si>
  <si>
    <t>04.</t>
  </si>
  <si>
    <t>06.</t>
  </si>
  <si>
    <t>08.</t>
  </si>
  <si>
    <t>01.</t>
  </si>
  <si>
    <t>03.</t>
  </si>
  <si>
    <t>Iš jos:</t>
  </si>
  <si>
    <t>09.</t>
  </si>
  <si>
    <t>07.</t>
  </si>
  <si>
    <t>3.3.</t>
  </si>
  <si>
    <t>Eil. Nr.</t>
  </si>
  <si>
    <t xml:space="preserve">Asignavimų valdytojo pavadinimas, programos numeris ir pavadinimas </t>
  </si>
  <si>
    <t>3. Aplinkos apsaugos programa</t>
  </si>
  <si>
    <t>5. Socialinės paramos programa</t>
  </si>
  <si>
    <t>7. Kultūros paveldo puoselėjimo ir kultūros paslaugų plėtros programa</t>
  </si>
  <si>
    <t>8. Kūno kultūros ir sporto plėtros programa</t>
  </si>
  <si>
    <t>9. Savivaldybės valdymo ir pagrindinių funkcijų vykdymo programa</t>
  </si>
  <si>
    <t>2. Ekonominio konkurencingumo didinimo programa</t>
  </si>
  <si>
    <t>4. Sveikatos apsaugos programa</t>
  </si>
  <si>
    <t>1. Žinių visuomenės plėtros programa</t>
  </si>
  <si>
    <t>Gargždų lopšelis-darželis ,,Ąžuoliukas"</t>
  </si>
  <si>
    <t>Gargždų vaikų ir jaunimo laisvalaikio centras</t>
  </si>
  <si>
    <t>Gargždų kultūros centras</t>
  </si>
  <si>
    <t>Sporto centras</t>
  </si>
  <si>
    <t>Kretingalės kultūros centras</t>
  </si>
  <si>
    <t>Priekulės kultūros centras</t>
  </si>
  <si>
    <t>Veiviržėnų kultūros centras</t>
  </si>
  <si>
    <t>Vėžaičių kultūros centras</t>
  </si>
  <si>
    <t>Plikių Ievos Labutytės pagrindinė mokykla</t>
  </si>
  <si>
    <t>Gargždų lopšelis-darželis ,,Gintarėlis"</t>
  </si>
  <si>
    <t>2.1.3.</t>
  </si>
  <si>
    <t>Kiti mokesčiai už valstybinius gamtos išteklius</t>
  </si>
  <si>
    <t>Viliaus Gaigalaičio globos namai</t>
  </si>
  <si>
    <t>52.</t>
  </si>
  <si>
    <t>Klaipėdos r. sav. priešgaisrinė tarnyba</t>
  </si>
  <si>
    <t>Agluonėnų seniūnija</t>
  </si>
  <si>
    <t>Dauparų-Kvietinių seniūnija</t>
  </si>
  <si>
    <t>Dovilų seniūnija</t>
  </si>
  <si>
    <t>Endriejavo seniūnija</t>
  </si>
  <si>
    <t>Gargždų seniūnija</t>
  </si>
  <si>
    <t>Judrėnų seniūnija</t>
  </si>
  <si>
    <t>Kretingalės seniūnija</t>
  </si>
  <si>
    <t>Priekulės seniūnija</t>
  </si>
  <si>
    <t>Sendvario seniūnija</t>
  </si>
  <si>
    <t>Veiviržėnų seniūnija</t>
  </si>
  <si>
    <t>Vėžaičių seniūnija</t>
  </si>
  <si>
    <t>Gargždų lopšelis-darželis ,,Saulutė"</t>
  </si>
  <si>
    <t>Gargždų muzikos mokykla</t>
  </si>
  <si>
    <t>Priekulės muzikos mokykla</t>
  </si>
  <si>
    <t>Gargždų ,,Kranto" pagrindinė mokykla</t>
  </si>
  <si>
    <t>Gargždų ,,Minijos" progimnazija</t>
  </si>
  <si>
    <t>4.3.</t>
  </si>
  <si>
    <t>Mokestis už medžiojamų gyvūnų išteklius</t>
  </si>
  <si>
    <t>Klaipėdos rajono turizmo informacijos centras</t>
  </si>
  <si>
    <t>Pašlūžmio mokykla-daugiafunkcis centras</t>
  </si>
  <si>
    <t>Veiviržėnų Jurgio Šaulio gimnazija</t>
  </si>
  <si>
    <t>Gargždų sporto mokykla</t>
  </si>
  <si>
    <t>Materialiojo ir nematerialiojo turto realizavimo pajamos</t>
  </si>
  <si>
    <t>3.1.1.</t>
  </si>
  <si>
    <t>4.1.1.</t>
  </si>
  <si>
    <t>4.1.2.</t>
  </si>
  <si>
    <t>4.1.3.</t>
  </si>
  <si>
    <t>5.1.</t>
  </si>
  <si>
    <t>6.1.</t>
  </si>
  <si>
    <t>6. Susisiekimo ir inžinerinės infrastruktūros plėtros programa</t>
  </si>
  <si>
    <t>Vietinės reikšmės keliams (gatvėms) tiesti, taisyti, prižiūrėti ir saugaus eismo sąlygoms užtikrinti</t>
  </si>
  <si>
    <t>Endriejavo pagrindinė mokykla</t>
  </si>
  <si>
    <t>tūkst. eurų</t>
  </si>
  <si>
    <t>Sumos tūkst. eurų</t>
  </si>
  <si>
    <t>Mokestis už aplinkos teršimą</t>
  </si>
  <si>
    <t>Gargždų atviras jaunimo centras</t>
  </si>
  <si>
    <t>Gargždų lopšelis-darželis ,,Naminukas"</t>
  </si>
  <si>
    <t>3.4.</t>
  </si>
  <si>
    <t>Angliavandenilių išteklių mokestis</t>
  </si>
  <si>
    <t>Įmokos už išlaikymą švietimo, socialinės apsaugos įstaigose</t>
  </si>
  <si>
    <t>Įstaigos pavadinimas</t>
  </si>
  <si>
    <t>Pajamos už parduotą žemę</t>
  </si>
  <si>
    <t>37.</t>
  </si>
  <si>
    <t>Klaipėdos r. savivaldybės visuomenės sveikatos biuras</t>
  </si>
  <si>
    <t>Šiūparių mokykla-daugiafunkcis centras</t>
  </si>
  <si>
    <t>Pajamos už ilgalaikio ir trumpalaikio materialiojo turto nuomą</t>
  </si>
  <si>
    <t>Dotacijos iš kitų valdžios sektoriaus subjektų</t>
  </si>
  <si>
    <t>Dotacijos iš kitų valdžios sektoriaus subjektų einamiesiems tikslams</t>
  </si>
  <si>
    <t>Speciali tikslinė dotacija savivaldybėms einamiesiems tikslams</t>
  </si>
  <si>
    <t>2.1.1.1.</t>
  </si>
  <si>
    <t>Valstybinėms (valstybės perduotoms savivaldybėms) funkcijoms atlikti</t>
  </si>
  <si>
    <t>2.1.1.2.</t>
  </si>
  <si>
    <t>2.1.1.3.</t>
  </si>
  <si>
    <t>2.1.1.4.</t>
  </si>
  <si>
    <t>Iš apskrities perduotai įstaigai finansuoti</t>
  </si>
  <si>
    <t>Klasių, skirtų mokiniams, turintiems specialiųjų ugdymosi poreikių, ūkio lėšoms finansuoti</t>
  </si>
  <si>
    <t>Dotacija savivaldybėms iš Europos Sąjungos, kitos tarptautinės finansinės paramos ir bendrojo finansavimo lėšų einamiesiems tikslams</t>
  </si>
  <si>
    <t>2.2.</t>
  </si>
  <si>
    <t>Dotacijos iš kitų valdžios sektoriaus subjektų turtui įsigyti</t>
  </si>
  <si>
    <t>2.2.1.</t>
  </si>
  <si>
    <t>2.2.2.</t>
  </si>
  <si>
    <t>2.2.1.1.</t>
  </si>
  <si>
    <t>2.2.1.2.</t>
  </si>
  <si>
    <t>Dotacija savivaldybėms iš Europos Sąjungos, kitos tarptautinės finansinės paramos ir bendrojo finansavimo lėšų turtui įsigyti</t>
  </si>
  <si>
    <t>Pagal 2014-2020 metų Europos Sąjungos fondų investicijų veiksmų programas įgyvendinamų projektų nuosavam indėliui užtikrinti</t>
  </si>
  <si>
    <t>4.4.</t>
  </si>
  <si>
    <t>Valstybės rinkliava</t>
  </si>
  <si>
    <t>4.5.</t>
  </si>
  <si>
    <t>Iš viso pajamų:</t>
  </si>
  <si>
    <t>Turto mokesčiai</t>
  </si>
  <si>
    <t>1.2.2.</t>
  </si>
  <si>
    <t>1.2.3.</t>
  </si>
  <si>
    <t>Prekių ir paslaugų mokesčiai</t>
  </si>
  <si>
    <t>Tekstilės atliekų surinkimo priemonėms (konteineriams) įsigyti</t>
  </si>
  <si>
    <t>Kitos dotacijos einamiesiems tikslams</t>
  </si>
  <si>
    <t>Mokymo reikmėms finansuoti</t>
  </si>
  <si>
    <t>4.5.1.</t>
  </si>
  <si>
    <t>Komunalinių atliekų surinkimą iš atliekų turėtojų ir atliekų tvarkymą</t>
  </si>
  <si>
    <t>Vietinės rinkliavos</t>
  </si>
  <si>
    <t xml:space="preserve">                                          _______________________</t>
  </si>
  <si>
    <t>Kitos dotacijos turtui įsigyti</t>
  </si>
  <si>
    <t>Iš jos: savivaldybės lėšos (SB)</t>
  </si>
  <si>
    <t>speciali tikslinė dotacija mokymo reikmėms finansuoti (ML)</t>
  </si>
  <si>
    <t>1.1.3.</t>
  </si>
  <si>
    <t>lėšos už paslaugas ir nuomą (S)</t>
  </si>
  <si>
    <t xml:space="preserve">Priekulės Ievos Simonaitytės gimnazija </t>
  </si>
  <si>
    <t>klasių, skirtų mokiniams, turintiems specialiųjų ugdymosi poreikių, ūkio lėšos (VBD)</t>
  </si>
  <si>
    <t>2.1.4.</t>
  </si>
  <si>
    <t>3.1.2.</t>
  </si>
  <si>
    <t>3.1.3.</t>
  </si>
  <si>
    <t>5.1.1.</t>
  </si>
  <si>
    <t>5.1.2.</t>
  </si>
  <si>
    <t>5.1.3.</t>
  </si>
  <si>
    <t>5.1.4.</t>
  </si>
  <si>
    <t>6.1.1.</t>
  </si>
  <si>
    <t>6.1.2.</t>
  </si>
  <si>
    <t>6.1.3.</t>
  </si>
  <si>
    <t>7.1.</t>
  </si>
  <si>
    <t>7.1.1.</t>
  </si>
  <si>
    <t>7.1.2.</t>
  </si>
  <si>
    <t>7.1.3.</t>
  </si>
  <si>
    <t>8.1.</t>
  </si>
  <si>
    <t>8.1.1.</t>
  </si>
  <si>
    <t>8.1.2.</t>
  </si>
  <si>
    <t>8.1.3.</t>
  </si>
  <si>
    <t>9.1.</t>
  </si>
  <si>
    <t>9.1.1.</t>
  </si>
  <si>
    <t>9.1.2.</t>
  </si>
  <si>
    <t>9.1.3.</t>
  </si>
  <si>
    <t>10.1.</t>
  </si>
  <si>
    <t>10.1.1.</t>
  </si>
  <si>
    <t>10.1.2.</t>
  </si>
  <si>
    <t>10.1.3.</t>
  </si>
  <si>
    <t>11.1.</t>
  </si>
  <si>
    <t>11.1.1.</t>
  </si>
  <si>
    <t>11.1.2.</t>
  </si>
  <si>
    <t>11.1.3.</t>
  </si>
  <si>
    <t>12.1.</t>
  </si>
  <si>
    <t>12.1.1.</t>
  </si>
  <si>
    <t>12.1.2.</t>
  </si>
  <si>
    <t>12.1.3.</t>
  </si>
  <si>
    <t>13.1.</t>
  </si>
  <si>
    <t>13.1.1.</t>
  </si>
  <si>
    <t>13.1.2.</t>
  </si>
  <si>
    <t>13.1.3.</t>
  </si>
  <si>
    <t>13.2.</t>
  </si>
  <si>
    <t>13.2.1.</t>
  </si>
  <si>
    <t>14.1.</t>
  </si>
  <si>
    <t>14.1.1.</t>
  </si>
  <si>
    <t>14.1.2.</t>
  </si>
  <si>
    <t>14.1.3.</t>
  </si>
  <si>
    <t>15.1.</t>
  </si>
  <si>
    <t>15.1.1.</t>
  </si>
  <si>
    <t>15.1.2.</t>
  </si>
  <si>
    <t>15.1.3.</t>
  </si>
  <si>
    <t>16.1.</t>
  </si>
  <si>
    <t>16.1.1.</t>
  </si>
  <si>
    <t>16.1.2.</t>
  </si>
  <si>
    <t>16.1.3.</t>
  </si>
  <si>
    <t>Slengių mokykla-daugiafunkcis centras</t>
  </si>
  <si>
    <t>17.1.</t>
  </si>
  <si>
    <t>17.1.1.</t>
  </si>
  <si>
    <t>17.1.2.</t>
  </si>
  <si>
    <t>17.1.3.</t>
  </si>
  <si>
    <t>18.1.</t>
  </si>
  <si>
    <t>18.1.1.</t>
  </si>
  <si>
    <t>18.1.2.</t>
  </si>
  <si>
    <t>18.1.3.</t>
  </si>
  <si>
    <t>19.1.</t>
  </si>
  <si>
    <t>19.1.1.</t>
  </si>
  <si>
    <t>19.1.2.</t>
  </si>
  <si>
    <t>19.1.3.</t>
  </si>
  <si>
    <t>20.1.</t>
  </si>
  <si>
    <t>20.1.1.</t>
  </si>
  <si>
    <t>20.1.2.</t>
  </si>
  <si>
    <t>20.1.3.</t>
  </si>
  <si>
    <t>21.1.</t>
  </si>
  <si>
    <t>21.1.1.</t>
  </si>
  <si>
    <t>21.1.2.</t>
  </si>
  <si>
    <t>21.1.3.</t>
  </si>
  <si>
    <t>22.1.</t>
  </si>
  <si>
    <t>22.1.1.</t>
  </si>
  <si>
    <t>22.1.2.</t>
  </si>
  <si>
    <t>22.1.3.</t>
  </si>
  <si>
    <t>23.1.</t>
  </si>
  <si>
    <t>23.1.1.</t>
  </si>
  <si>
    <t>23.1.2.</t>
  </si>
  <si>
    <t>23.1.3.</t>
  </si>
  <si>
    <t>24.1.</t>
  </si>
  <si>
    <t>24.1.1.</t>
  </si>
  <si>
    <t>24.1.2.</t>
  </si>
  <si>
    <t>24.1.3.</t>
  </si>
  <si>
    <t>25.1.</t>
  </si>
  <si>
    <t>25.1.1.</t>
  </si>
  <si>
    <t>25.1.2.</t>
  </si>
  <si>
    <t>25.1.3.</t>
  </si>
  <si>
    <t>26.1.</t>
  </si>
  <si>
    <t>26.1.1.</t>
  </si>
  <si>
    <t>26.1.2.</t>
  </si>
  <si>
    <t>26.1.3.</t>
  </si>
  <si>
    <t>27.1.</t>
  </si>
  <si>
    <t>27.1.1.</t>
  </si>
  <si>
    <t>27.1.2.</t>
  </si>
  <si>
    <t>27.1.3.</t>
  </si>
  <si>
    <t>28.1.</t>
  </si>
  <si>
    <t>28.1.1.</t>
  </si>
  <si>
    <t>28.1.2.</t>
  </si>
  <si>
    <t>28.1.3.</t>
  </si>
  <si>
    <t>29.1.</t>
  </si>
  <si>
    <t>29.1.1.</t>
  </si>
  <si>
    <t>29.1.2.</t>
  </si>
  <si>
    <t>29.1.3.</t>
  </si>
  <si>
    <t>30.1.</t>
  </si>
  <si>
    <t>30.1.1.</t>
  </si>
  <si>
    <t>30.1.2.</t>
  </si>
  <si>
    <t>30.1.3.</t>
  </si>
  <si>
    <t>30.1.4.</t>
  </si>
  <si>
    <t>Mokytojų, dirbančių pagal neformaliojo vaikų švietimo (išskyrus ikimokyklinio ir priešmokyklinio ugdymo) programas savivaldybių mokyklose, kurios yra priskirtos Lietuvos Respublikos švietimo įstatymo 41 straipsnio 13 dalies 2 punkte nurodytoms mokyklų grupėms ir kurių teisinė forma yra biudžetinė įstaiga, darbo apmokėjimui 2019 metais (VBD)</t>
  </si>
  <si>
    <t>31.1.</t>
  </si>
  <si>
    <t>31.1.1.</t>
  </si>
  <si>
    <t>31.1.2.</t>
  </si>
  <si>
    <t>31.1.3.</t>
  </si>
  <si>
    <t>31.1.4.</t>
  </si>
  <si>
    <t>32.1.</t>
  </si>
  <si>
    <t>32.1.1.</t>
  </si>
  <si>
    <t>32.1.2.</t>
  </si>
  <si>
    <t>32.1.3.</t>
  </si>
  <si>
    <t>32.1.4.</t>
  </si>
  <si>
    <t>33.1.</t>
  </si>
  <si>
    <t>33.1.1.</t>
  </si>
  <si>
    <t>33.1.2.</t>
  </si>
  <si>
    <t>33.1.3.</t>
  </si>
  <si>
    <t>33.1.4.</t>
  </si>
  <si>
    <t>34.1.</t>
  </si>
  <si>
    <t>34.1.1.</t>
  </si>
  <si>
    <t>34.1.2.</t>
  </si>
  <si>
    <t>Pedagoginė psichologinė tarnyba</t>
  </si>
  <si>
    <t>35.1.</t>
  </si>
  <si>
    <t>35.1.1.</t>
  </si>
  <si>
    <t>36.1.2.</t>
  </si>
  <si>
    <t xml:space="preserve">36. </t>
  </si>
  <si>
    <t>36.1.</t>
  </si>
  <si>
    <t>36.1.1.</t>
  </si>
  <si>
    <t>37.1.</t>
  </si>
  <si>
    <t>37.1.1.</t>
  </si>
  <si>
    <t>37.1.2.</t>
  </si>
  <si>
    <t>Klaipėdos rajono savivaldybės visuomenės sveikatos biuras</t>
  </si>
  <si>
    <t>38.1.</t>
  </si>
  <si>
    <t>38.1.1.</t>
  </si>
  <si>
    <t>38.1.2.</t>
  </si>
  <si>
    <t xml:space="preserve"> valstybinėms funkcijoms (VBD)</t>
  </si>
  <si>
    <t>38.1.3.</t>
  </si>
  <si>
    <t>38.1.4.</t>
  </si>
  <si>
    <t>Dotacija savivaldybėms iš Europos Sąjungos, kitos tarptautinės finansinės paramos ir bendrojo finansavimo lėšos (ES)</t>
  </si>
  <si>
    <t xml:space="preserve">Gargždų socialinių paslaugų centras </t>
  </si>
  <si>
    <t>39.1.</t>
  </si>
  <si>
    <t>39.1.1.</t>
  </si>
  <si>
    <t>39.1.2.</t>
  </si>
  <si>
    <t xml:space="preserve">Klaipėdos rajono paramos šeimai centras </t>
  </si>
  <si>
    <t>40.1.</t>
  </si>
  <si>
    <t>40.1.1.</t>
  </si>
  <si>
    <t>40.1.2.</t>
  </si>
  <si>
    <t>40.1.3.</t>
  </si>
  <si>
    <t xml:space="preserve">Priekulės socialinių paslaugų centras </t>
  </si>
  <si>
    <t>41.1.</t>
  </si>
  <si>
    <t>41.1.1.</t>
  </si>
  <si>
    <t>41.1.2.</t>
  </si>
  <si>
    <t>42.1.</t>
  </si>
  <si>
    <t>42.1.1.</t>
  </si>
  <si>
    <t>42.1.2.</t>
  </si>
  <si>
    <t>valstybės dotacija iš apskrities perduotoms įstaigoms (VBD)</t>
  </si>
  <si>
    <t>43.1.</t>
  </si>
  <si>
    <t>43.1.1.</t>
  </si>
  <si>
    <t>43.1.2.</t>
  </si>
  <si>
    <t>44.1.</t>
  </si>
  <si>
    <t>44.1.1.</t>
  </si>
  <si>
    <t>45.1.</t>
  </si>
  <si>
    <t>45.1.1.</t>
  </si>
  <si>
    <t>46.1.</t>
  </si>
  <si>
    <t>46.1.1.</t>
  </si>
  <si>
    <t>46.1.2.</t>
  </si>
  <si>
    <t>47.1.</t>
  </si>
  <si>
    <t>47.1.1.</t>
  </si>
  <si>
    <t>47.1.2.</t>
  </si>
  <si>
    <t>48.1.</t>
  </si>
  <si>
    <t>48.1.1.</t>
  </si>
  <si>
    <t>48.1.2.</t>
  </si>
  <si>
    <t>49.1.</t>
  </si>
  <si>
    <t>49.1.1.</t>
  </si>
  <si>
    <t>49.1.2.</t>
  </si>
  <si>
    <t>50.1.</t>
  </si>
  <si>
    <t>50.1.1.</t>
  </si>
  <si>
    <t>50.1.2.</t>
  </si>
  <si>
    <t>51.1.</t>
  </si>
  <si>
    <t>51.1.1.</t>
  </si>
  <si>
    <t>51.1.2.</t>
  </si>
  <si>
    <t>52.1.</t>
  </si>
  <si>
    <t>52.1.1.</t>
  </si>
  <si>
    <t>52.1.2.</t>
  </si>
  <si>
    <t>valstybinei funkcijai (VBD)</t>
  </si>
  <si>
    <t>52.1.3.</t>
  </si>
  <si>
    <t>53.</t>
  </si>
  <si>
    <t>Kontrolės ir audito tarnyba</t>
  </si>
  <si>
    <t>53.1.</t>
  </si>
  <si>
    <t>53.1.1.</t>
  </si>
  <si>
    <t>54.</t>
  </si>
  <si>
    <t>54.1.</t>
  </si>
  <si>
    <t>54.1.1.</t>
  </si>
  <si>
    <t>54.1.2.</t>
  </si>
  <si>
    <t>54.1.3.</t>
  </si>
  <si>
    <t>Valstybės biudžeto dotacija pagal 2014-2020 metų ES fondų investicijų veiksmų programas įgyvendinamų projektų nuosavam indėliui užtikrinti (VBD)</t>
  </si>
  <si>
    <t>54.1.4.</t>
  </si>
  <si>
    <t>54.2.</t>
  </si>
  <si>
    <t>54.2.1.</t>
  </si>
  <si>
    <t>54.2.1.1.</t>
  </si>
  <si>
    <t>savivaldybės lėšos (SB)</t>
  </si>
  <si>
    <t>54.2.1.1.1.</t>
  </si>
  <si>
    <t>54.2.1.1.2.</t>
  </si>
  <si>
    <t>54.2.1.2.</t>
  </si>
  <si>
    <t>54.2.1.3.</t>
  </si>
  <si>
    <t>54.3.</t>
  </si>
  <si>
    <t>54.3.1.</t>
  </si>
  <si>
    <t>54.3.1.1.</t>
  </si>
  <si>
    <t>Iš jų: Aplinkos apsaugos rėmimo specialioji programa (AA)</t>
  </si>
  <si>
    <t>54.3.1.2.</t>
  </si>
  <si>
    <t>54.3.1.2.1.</t>
  </si>
  <si>
    <t>54.3.1.2.2.</t>
  </si>
  <si>
    <t>54.3.1.2.3.</t>
  </si>
  <si>
    <t>54.3.1.2.4.</t>
  </si>
  <si>
    <t>54.3.1.2.5.</t>
  </si>
  <si>
    <t>54.3.1.2.6.</t>
  </si>
  <si>
    <t>54.3.1.2.7.</t>
  </si>
  <si>
    <t>54.3.1.2.8.</t>
  </si>
  <si>
    <t>54.3.1.2.9.</t>
  </si>
  <si>
    <t>54.3.1.2.10.</t>
  </si>
  <si>
    <t>54.3.1.2.11.</t>
  </si>
  <si>
    <t>54.3.1.3.</t>
  </si>
  <si>
    <t>54.3.1.4.</t>
  </si>
  <si>
    <t>54.3.1.5.</t>
  </si>
  <si>
    <t>54.3.1.6.</t>
  </si>
  <si>
    <t>VšĮ "Gargždų švara" vykdomų priemonių finansavimas (GŠV)</t>
  </si>
  <si>
    <t>54.3.1.7.</t>
  </si>
  <si>
    <t>Dotacija tekstilės atliekų surinkimo priemonėms (konteineriams) įsigyti (VBD)</t>
  </si>
  <si>
    <t>54.4.</t>
  </si>
  <si>
    <t>54.4.1.</t>
  </si>
  <si>
    <t>Iš jų: savivaldybės lėšos (SB)</t>
  </si>
  <si>
    <t>54.4.2.</t>
  </si>
  <si>
    <t>Aplinkos apsaugos rėmimo specialioji programa (AA)</t>
  </si>
  <si>
    <t>54.5.</t>
  </si>
  <si>
    <t>54.5.1.</t>
  </si>
  <si>
    <t>54.5.1.1.</t>
  </si>
  <si>
    <t>54.5.1.2.</t>
  </si>
  <si>
    <t>54.5.1.3.</t>
  </si>
  <si>
    <t>54.5.1.4.</t>
  </si>
  <si>
    <t>54.5.1.5.</t>
  </si>
  <si>
    <t>54.6.</t>
  </si>
  <si>
    <t>54.6.1.</t>
  </si>
  <si>
    <t>54.6.2.</t>
  </si>
  <si>
    <t>54.6.2.1.</t>
  </si>
  <si>
    <t>54.6.2.2.</t>
  </si>
  <si>
    <t>54.6.2.3.</t>
  </si>
  <si>
    <t>54.6.2.4.</t>
  </si>
  <si>
    <t>54.6.2.5.</t>
  </si>
  <si>
    <t>54.6.2.6.</t>
  </si>
  <si>
    <t>54.6.2.7.</t>
  </si>
  <si>
    <t>54.6.2.8.</t>
  </si>
  <si>
    <t>54.6.2.9.</t>
  </si>
  <si>
    <t>54.6.2.10.</t>
  </si>
  <si>
    <t>54.6.2.11.</t>
  </si>
  <si>
    <t>54.6.3.</t>
  </si>
  <si>
    <t>valstybės biudžeto dotacija vietinės reikšmės keliams (gatvėms) tiesti, taisyti, prižiūrėti ir saugaus eismo sąlygoms užtikrinti (KPPP)</t>
  </si>
  <si>
    <t>54.6.4.</t>
  </si>
  <si>
    <t>54.7.</t>
  </si>
  <si>
    <t>54.7.1.</t>
  </si>
  <si>
    <t>54.8.</t>
  </si>
  <si>
    <t>54.8.1.</t>
  </si>
  <si>
    <t>54.9.</t>
  </si>
  <si>
    <t>54.9.1.</t>
  </si>
  <si>
    <t>54.9.1.1.</t>
  </si>
  <si>
    <t>Savivaldybės taryba (savivaldybės lėšos)</t>
  </si>
  <si>
    <t>54.9.1.2.</t>
  </si>
  <si>
    <t>54.9.1.2.1.</t>
  </si>
  <si>
    <t>54.9.1.2.1.1.</t>
  </si>
  <si>
    <t>54.9.1.2.1.2.</t>
  </si>
  <si>
    <t>54.9.1.2.1.3.</t>
  </si>
  <si>
    <t>54.9.1.2.1.4.</t>
  </si>
  <si>
    <t>54.9.1.2.1.5.</t>
  </si>
  <si>
    <t>54.9.1.2.1.6.</t>
  </si>
  <si>
    <t>54.9.1.2.1.7.</t>
  </si>
  <si>
    <t>54.9.1.2.1.8.</t>
  </si>
  <si>
    <t>54.9.1.2.1.9.</t>
  </si>
  <si>
    <t>54.9.1.2.1.10.</t>
  </si>
  <si>
    <t>54.9.1.2.1.11.</t>
  </si>
  <si>
    <t>54.9.1.2.2.</t>
  </si>
  <si>
    <t xml:space="preserve">  valstybinėms funkcijoms (VBD)</t>
  </si>
  <si>
    <t>54.9.1.2.2.1.</t>
  </si>
  <si>
    <t>54.9.1.2.2.2.</t>
  </si>
  <si>
    <t>54.9.1.2.2.3.</t>
  </si>
  <si>
    <t>54.9.1.2.2.4.</t>
  </si>
  <si>
    <t>54.9.1.2.2.5.</t>
  </si>
  <si>
    <t>54.9.1.2.2.6.</t>
  </si>
  <si>
    <t>54.9.1.2.2.7.</t>
  </si>
  <si>
    <t>54.9.1.2.2.8.</t>
  </si>
  <si>
    <t>54.9.1.2.3.</t>
  </si>
  <si>
    <t>54.9.1.2.3.1.</t>
  </si>
  <si>
    <t>54.9.1.2.3.2.</t>
  </si>
  <si>
    <t>54.9.1.2.3.3.</t>
  </si>
  <si>
    <t>54.9.1.2.3.4.</t>
  </si>
  <si>
    <t>54.9.1.2.3.5.</t>
  </si>
  <si>
    <t>54.9.2.</t>
  </si>
  <si>
    <t>02.</t>
  </si>
  <si>
    <t>54.9.2.1.</t>
  </si>
  <si>
    <t xml:space="preserve"> Iš jų: valstybinei funkcijai (VBD)</t>
  </si>
  <si>
    <t>54.9.3.</t>
  </si>
  <si>
    <t>54.9.3.1.</t>
  </si>
  <si>
    <t>54.9.4.</t>
  </si>
  <si>
    <t>lėšos už parduotą žemę (Ž)</t>
  </si>
  <si>
    <t>54.9.5.</t>
  </si>
  <si>
    <t>54.9.6.</t>
  </si>
  <si>
    <t>54.9.7.</t>
  </si>
  <si>
    <t>54.9.8.</t>
  </si>
  <si>
    <t>54.9.9.</t>
  </si>
  <si>
    <t>54.9.10.</t>
  </si>
  <si>
    <t>Savivaldybės administracijos direktoriaus rezervas (savivaldybės lėšos)</t>
  </si>
  <si>
    <t>55.</t>
  </si>
  <si>
    <t>IŠ VISO:</t>
  </si>
  <si>
    <t>55.1.</t>
  </si>
  <si>
    <t>55.2.</t>
  </si>
  <si>
    <t>55.3.</t>
  </si>
  <si>
    <t>55.4.</t>
  </si>
  <si>
    <t>55.5.</t>
  </si>
  <si>
    <t>55.6.</t>
  </si>
  <si>
    <t>55.7.</t>
  </si>
  <si>
    <t>55.8.</t>
  </si>
  <si>
    <t>55.9.</t>
  </si>
  <si>
    <t>55.10.</t>
  </si>
  <si>
    <t>55.11.</t>
  </si>
  <si>
    <t>55.12.</t>
  </si>
  <si>
    <t>55.13.</t>
  </si>
  <si>
    <t>55.14.</t>
  </si>
  <si>
    <t>55.15.</t>
  </si>
  <si>
    <t>55.16.</t>
  </si>
  <si>
    <t>56.</t>
  </si>
  <si>
    <t>56.1.</t>
  </si>
  <si>
    <t>56.2.</t>
  </si>
  <si>
    <t>56.3.</t>
  </si>
  <si>
    <t>56.4.</t>
  </si>
  <si>
    <t>56.5.</t>
  </si>
  <si>
    <t>56.6.</t>
  </si>
  <si>
    <t>56.7.</t>
  </si>
  <si>
    <t>57.</t>
  </si>
  <si>
    <t>57.1.</t>
  </si>
  <si>
    <t>57.1.1.</t>
  </si>
  <si>
    <t>57.1.2.</t>
  </si>
  <si>
    <t>57.1.3.</t>
  </si>
  <si>
    <t>57.1.5.</t>
  </si>
  <si>
    <t>58.</t>
  </si>
  <si>
    <t>58.1.</t>
  </si>
  <si>
    <t>58.1.1.</t>
  </si>
  <si>
    <t xml:space="preserve"> savivaldybės lėšos (SB)</t>
  </si>
  <si>
    <t>58.1.2.</t>
  </si>
  <si>
    <t>58.1.3.</t>
  </si>
  <si>
    <t>58.1.4.</t>
  </si>
  <si>
    <t>58.1.5.</t>
  </si>
  <si>
    <t>58.1.6.</t>
  </si>
  <si>
    <t>58.1.7.</t>
  </si>
  <si>
    <t>59.</t>
  </si>
  <si>
    <t>59.1.</t>
  </si>
  <si>
    <t>59.2.</t>
  </si>
  <si>
    <t>59.3.</t>
  </si>
  <si>
    <t>59.4.</t>
  </si>
  <si>
    <t xml:space="preserve"> Aplinkos apsaugos rėmimo specialioji programa (AA)</t>
  </si>
  <si>
    <t>59.5.</t>
  </si>
  <si>
    <t>60.</t>
  </si>
  <si>
    <t>60.1.</t>
  </si>
  <si>
    <t>60.1.1.</t>
  </si>
  <si>
    <t>60.1.2.</t>
  </si>
  <si>
    <t>60.1.3.</t>
  </si>
  <si>
    <t>60.1.4.</t>
  </si>
  <si>
    <t>60.1.5.</t>
  </si>
  <si>
    <t>60.1.6.</t>
  </si>
  <si>
    <t>61.</t>
  </si>
  <si>
    <t>61.1.</t>
  </si>
  <si>
    <t>61.2.</t>
  </si>
  <si>
    <t>61.3.</t>
  </si>
  <si>
    <t>61.4.</t>
  </si>
  <si>
    <t>62.</t>
  </si>
  <si>
    <t>62.1.</t>
  </si>
  <si>
    <t>62.2.</t>
  </si>
  <si>
    <t>62.3.</t>
  </si>
  <si>
    <t>63.</t>
  </si>
  <si>
    <t>63.1.</t>
  </si>
  <si>
    <t>63.2.</t>
  </si>
  <si>
    <t>64.</t>
  </si>
  <si>
    <t>64.1.</t>
  </si>
  <si>
    <t>64.1.1.</t>
  </si>
  <si>
    <t>64.1.2.</t>
  </si>
  <si>
    <t>64.1.2.1.</t>
  </si>
  <si>
    <t>64.1.2.2.</t>
  </si>
  <si>
    <t>64.1.2.3.</t>
  </si>
  <si>
    <t>64.1.3.</t>
  </si>
  <si>
    <t xml:space="preserve">Kontrolės ir audito tarnyba </t>
  </si>
  <si>
    <t>64.1.3.1.</t>
  </si>
  <si>
    <t>64.2.</t>
  </si>
  <si>
    <t>64.2.1.</t>
  </si>
  <si>
    <t>Iš jų: valstybinėms funkcijoms (VBD)</t>
  </si>
  <si>
    <t>64.3.</t>
  </si>
  <si>
    <t>64.3.1.</t>
  </si>
  <si>
    <t>64.3.2.</t>
  </si>
  <si>
    <t>64.3.3.</t>
  </si>
  <si>
    <t>64.4.</t>
  </si>
  <si>
    <t>64.4.1.</t>
  </si>
  <si>
    <t>64.4.2.</t>
  </si>
  <si>
    <t>64.4.3.</t>
  </si>
  <si>
    <t>64.5.</t>
  </si>
  <si>
    <t>64.6.</t>
  </si>
  <si>
    <t>64.7.</t>
  </si>
  <si>
    <t>64.8.</t>
  </si>
  <si>
    <t>64.9.</t>
  </si>
  <si>
    <t>64.10.</t>
  </si>
  <si>
    <t>64.11.</t>
  </si>
  <si>
    <t>Paskolų ir palūkanų mokėjimas (savivaldybės lėšos)</t>
  </si>
  <si>
    <t xml:space="preserve">                                                 _________________</t>
  </si>
  <si>
    <t>35.1.2.</t>
  </si>
  <si>
    <t>54.2.1.4.</t>
  </si>
  <si>
    <t>54.3.1.3.1.</t>
  </si>
  <si>
    <t>54.9.3.2.</t>
  </si>
  <si>
    <t>54.9.3.2.1.</t>
  </si>
  <si>
    <t>54.9.3.2.2.</t>
  </si>
  <si>
    <t>54.9.3.2.3.</t>
  </si>
  <si>
    <t>54.9.3.2.4.</t>
  </si>
  <si>
    <t>54.9.3.2.5.</t>
  </si>
  <si>
    <t>54.9.3.2.7.</t>
  </si>
  <si>
    <t>54.9.3.3.</t>
  </si>
  <si>
    <t>57.1.4.</t>
  </si>
  <si>
    <t>Iš jos: valstybės dotacija iš apskrities perduotoms įstaigoms (VBD)</t>
  </si>
  <si>
    <t>64.9.1.</t>
  </si>
  <si>
    <t>64.9.2.</t>
  </si>
  <si>
    <t>54.9.8.1.</t>
  </si>
  <si>
    <t>54.9.8.2.</t>
  </si>
  <si>
    <t>2.1.2.1.</t>
  </si>
  <si>
    <t>2.1.2.2.</t>
  </si>
  <si>
    <t>2.1.2.3.</t>
  </si>
  <si>
    <t>2.2.1.3.</t>
  </si>
  <si>
    <t>2.2.1.4.</t>
  </si>
  <si>
    <t xml:space="preserve">Polderių sistemos rekonstravimui </t>
  </si>
  <si>
    <t>Tarpinstitucinio bendradarbiavimo koordinatoriaus pareigybei išlaikyti</t>
  </si>
  <si>
    <t>Tarpinstitucinio bendradarbiavimo koordinatoriaus pareigybei išlaikyti (VBD)</t>
  </si>
  <si>
    <t xml:space="preserve">Klaipėdos rajono savivaldybės </t>
  </si>
  <si>
    <t>Gyv. registro tvarkymas ir duomenų valstybės registrui teikimas</t>
  </si>
  <si>
    <t>Civilinės būklės aktų registravimas</t>
  </si>
  <si>
    <t>Civilinės saugos organizavimas</t>
  </si>
  <si>
    <t>Priešgaisrinės saugos organizavimas</t>
  </si>
  <si>
    <t>Socialinėms išmokoms ir kompensacijoms skaičiuoti ir mokėti</t>
  </si>
  <si>
    <t>Valstybinės kalbos vartojimo ir taisyklingumo kontrolė</t>
  </si>
  <si>
    <t>Žemės ūkio funkcijoms atlikti</t>
  </si>
  <si>
    <t>Melioracijai (išlaidoms)</t>
  </si>
  <si>
    <t>Savivaldybei priskirtai valstybinei žemei ir kitam valstybiniam turtui valdyti, naudoti ir disponuoti juo patikėjimo teise</t>
  </si>
  <si>
    <t>Archy-vinių dokumentų tvarkymas</t>
  </si>
  <si>
    <t>Dalyvavimas rengiant ir vykdant mobilizaciją, demobilizaciją, priimančiosios šalies paramą</t>
  </si>
  <si>
    <t>Jaunimo teisių apsaugai</t>
  </si>
  <si>
    <t>Valstybės garantuojamos pirminės teisinės pagalbos teikimas</t>
  </si>
  <si>
    <t>Gyvenamosios vietos deklaravimas</t>
  </si>
  <si>
    <t>Duomenų teikimas Valstybės suteiktos pagalbos registrui</t>
  </si>
  <si>
    <t>Socialinei paramai mokiniams</t>
  </si>
  <si>
    <t>Socialinėms paslaugoms</t>
  </si>
  <si>
    <t>Mokinių visuomenės sveikatos priežiūra</t>
  </si>
  <si>
    <t>Visuomenės seikatos stiprinimas ir stebėsena</t>
  </si>
  <si>
    <t>Savižudybių prevencijos priemonių ir joms įgyvendinti reikiamo finansavimo planavimas</t>
  </si>
  <si>
    <t>Būsto nuomos ar išperkamosios būsto nuomos mokesčių dalies kompensacijoms</t>
  </si>
  <si>
    <t>Neveiksnių asmenų būklės peržiūrėjimas</t>
  </si>
  <si>
    <t>Savivaldybių patvirtintoms užimtumo didinimo programoms įgyvendinti</t>
  </si>
  <si>
    <t>Savivaldybės erdvinių duomenų rinkinio tvarkymas</t>
  </si>
  <si>
    <t>Klaipėdos r. savivaldybės administracija</t>
  </si>
  <si>
    <t>Klaipėdos r. savivaldybės priešgaisrinė tarnyba</t>
  </si>
  <si>
    <t>Klaipėdos rajono paramos šeimai centras</t>
  </si>
  <si>
    <t>42.1.3.</t>
  </si>
  <si>
    <t>Įmokos už išlaikymą švietimo, socialinės apsaugos ir kitose įstaigose</t>
  </si>
  <si>
    <t>Priekulės Ievos Simonaitytės gimnazija</t>
  </si>
  <si>
    <t>Slengių mokykla - daugiafunkcis centras</t>
  </si>
  <si>
    <t>36.</t>
  </si>
  <si>
    <t>Gargždų socialinių paslaugų centras</t>
  </si>
  <si>
    <t>Klaipėdos r. paramos šeimai centras</t>
  </si>
  <si>
    <t>Priekulės socialinių paslaugų centras</t>
  </si>
  <si>
    <t>IŠ VISO PAJAMŲ:</t>
  </si>
  <si>
    <t>iš jų:</t>
  </si>
  <si>
    <t>Kitos pajamos</t>
  </si>
  <si>
    <t>Drevernos lopšelis-darželis</t>
  </si>
  <si>
    <t>Kvietinių lopšelis - darželis</t>
  </si>
  <si>
    <t>Kvietinių lopšelis-darželis</t>
  </si>
  <si>
    <t>Drevernos lopšelis- darželis</t>
  </si>
  <si>
    <t xml:space="preserve">tarybos 2020-02-13 sprendimo </t>
  </si>
  <si>
    <t xml:space="preserve">          1 priedas</t>
  </si>
  <si>
    <t xml:space="preserve"> 2020  METŲ  SAVIVALDYBĖS  BIUDŽETO  PAJAMOS</t>
  </si>
  <si>
    <t>2 priedas</t>
  </si>
  <si>
    <t xml:space="preserve">2020 METŲ IŠ SAVIVALDYBĖS BIUDŽETO IŠLAIKOMŲ ĮSTAIGŲ PLANUOJAMŲ PAJAMŲ ĮMOKOS Į SAVIVALDYBĖS BIUDŽETĄ </t>
  </si>
  <si>
    <t>4 priedas</t>
  </si>
  <si>
    <t xml:space="preserve">2020 METŲ SPECIALI TIKSLINĖ DOTACIJA VALSTYBINĖMS (VALSTYBĖS PERDUOTOMS SAVIVALDYBĖMS) FUNKCIJOMS VYKDYTI </t>
  </si>
  <si>
    <t>5 priedas</t>
  </si>
  <si>
    <t>Lėšų pavadinimas</t>
  </si>
  <si>
    <t xml:space="preserve">Suma </t>
  </si>
  <si>
    <t xml:space="preserve">                                          ____________________</t>
  </si>
  <si>
    <t>Aplinkos apsaugos rėmimo specialiosios programos 2019 m. lėšų likutis (LA)</t>
  </si>
  <si>
    <t>Socialinio būsto rėmimo programos 2019 m. lėšų likutis (LS)</t>
  </si>
  <si>
    <t>6 priedas</t>
  </si>
  <si>
    <t>Savivaldybės biudžeto 2019 m. viršplaninės pajamos (VLK)</t>
  </si>
  <si>
    <t>iš jos: savivaldybės biudžeto 2019 m. viršplaninės pajamos (VLK)</t>
  </si>
  <si>
    <t>2.3.</t>
  </si>
  <si>
    <t>2.3.1.</t>
  </si>
  <si>
    <t>2.4.</t>
  </si>
  <si>
    <t>2.4.1.</t>
  </si>
  <si>
    <t>tarybos 2020-02-13 sprendimo</t>
  </si>
  <si>
    <t>3 priedas</t>
  </si>
  <si>
    <t>2020 METŲ SAVIVALDYBĖS BIUDŽETO ASIGNAVIMAI</t>
  </si>
  <si>
    <t>Mokytojų, dirbančių pagal neformaliojo vaikų švietimo (išskyrus ikimokyklinio ir priešmokyklinio ugdymo) programas savivaldybių mokyklose, kurios yra priskirtos Lietuvos Respublikos švietimo įstatymo 41 straipsnio 13 dalies 2 punkte nurodytoms mokyklų grupėms ir kurių teisinė forma yra biudžetinė įstaiga, darbo apmokėjimui 2020 metais (VBD)</t>
  </si>
  <si>
    <t>2.1.2.4.</t>
  </si>
  <si>
    <t>38.1.5.</t>
  </si>
  <si>
    <t>34.2.</t>
  </si>
  <si>
    <t>34.2.1.</t>
  </si>
  <si>
    <t>44.1.2.</t>
  </si>
  <si>
    <t>44.1.3.</t>
  </si>
  <si>
    <t>54.2.1.1.3.</t>
  </si>
  <si>
    <t>54.2.1.1.4.</t>
  </si>
  <si>
    <t>Polderių sistemoms rekonstruoti (VBD)</t>
  </si>
  <si>
    <t>54.8.2.</t>
  </si>
  <si>
    <t>54.9.9.1.</t>
  </si>
  <si>
    <t>Paskolų palūkanų mokėjimas (savivaldybės lėšos SB)</t>
  </si>
  <si>
    <t>Savivaldybės administracijos direktoriaus rezervas (savivaldybės lėšos SB)</t>
  </si>
  <si>
    <t>63.3.</t>
  </si>
  <si>
    <t>64.10.1.</t>
  </si>
  <si>
    <t>64.10.2.</t>
  </si>
  <si>
    <t>64.12.</t>
  </si>
  <si>
    <t>54.6.4.1.</t>
  </si>
  <si>
    <t>54.6.5.</t>
  </si>
  <si>
    <t>Savivaldybės taryba (savivaldybės lėšos SB)</t>
  </si>
  <si>
    <t>61.5.</t>
  </si>
  <si>
    <t>54.9.9.1.1.</t>
  </si>
  <si>
    <t>54.9.9.1.2.</t>
  </si>
  <si>
    <t>54.9.9.1.3.</t>
  </si>
  <si>
    <t>54.9.9.1.4.</t>
  </si>
  <si>
    <t>54.9.9.1.5.</t>
  </si>
  <si>
    <t>54.9.9.1.6.</t>
  </si>
  <si>
    <t>54.9.9.1.7.</t>
  </si>
  <si>
    <t>54.9.9.1.8.</t>
  </si>
  <si>
    <t>54.9.9.1.9.</t>
  </si>
  <si>
    <t>54.9.9.1.10.</t>
  </si>
  <si>
    <t>54.9.9.1.11.</t>
  </si>
  <si>
    <t>54.9.9.2.</t>
  </si>
  <si>
    <t>54.9.11.</t>
  </si>
  <si>
    <t>45.1.2.</t>
  </si>
  <si>
    <t>54.7.2.</t>
  </si>
  <si>
    <t>54.9.3.2.6.</t>
  </si>
  <si>
    <t>Skolintos lėšos</t>
  </si>
  <si>
    <t>Savivaldybės biudžeto 2019 m. lėšų likučiai:</t>
  </si>
  <si>
    <t>iš jos: skolintos lėšos (SL)</t>
  </si>
  <si>
    <t>skolintos lėšos (SL)</t>
  </si>
  <si>
    <t>savivaldybės biudžeto 2019 m. viršplaninės pajamos (VLK)</t>
  </si>
  <si>
    <t xml:space="preserve"> savivaldybės biudžeto 2019 m. viršplaninės pajamos (VLK)</t>
  </si>
  <si>
    <t>2020 M. ASIGNAVIMAI IŠ SAVIVALDYBĖS BIUDŽETO LĖŠŲ LIKUČIŲ IR SKOLINTŲ LĖŠŲ</t>
  </si>
  <si>
    <t>SAVIVALDYBĖS BIUDŽETO LĖŠŲ LIKUČIAI IR SKOLINTOS LĖŠOS</t>
  </si>
  <si>
    <t>2.3.2.</t>
  </si>
  <si>
    <t>2.4.1.1.</t>
  </si>
  <si>
    <t>2.4.1.3.</t>
  </si>
  <si>
    <t>2.4.1.4.</t>
  </si>
  <si>
    <t>2.4.1.5.</t>
  </si>
  <si>
    <t>2.4.1.6.</t>
  </si>
  <si>
    <t>2.4.1.7.</t>
  </si>
  <si>
    <t>2.4.1.8.</t>
  </si>
  <si>
    <t>2.4.1.9.</t>
  </si>
  <si>
    <t>2.4.1.10.</t>
  </si>
  <si>
    <t>2.4.1.11.</t>
  </si>
  <si>
    <t>2.4.1.2.</t>
  </si>
  <si>
    <t>2.5.</t>
  </si>
  <si>
    <t>2.5.1.</t>
  </si>
  <si>
    <t>2.6.</t>
  </si>
  <si>
    <t>2.6.1.</t>
  </si>
  <si>
    <t>2.6.2.</t>
  </si>
  <si>
    <t>2.6.3.</t>
  </si>
  <si>
    <t>2.6.4.</t>
  </si>
  <si>
    <t>2.6.5.</t>
  </si>
  <si>
    <t xml:space="preserve">                                             _______________</t>
  </si>
  <si>
    <t>54.6.1.1.</t>
  </si>
  <si>
    <t>54.6.1.2.</t>
  </si>
  <si>
    <t>54.6.1.3.</t>
  </si>
  <si>
    <t>54.6.1.4.</t>
  </si>
  <si>
    <t>54.6.1.5.</t>
  </si>
  <si>
    <t>54.6.1.6.</t>
  </si>
  <si>
    <t>54.6.1.7.</t>
  </si>
  <si>
    <t>54.6.1.8.</t>
  </si>
  <si>
    <t>54.6.1.9.</t>
  </si>
  <si>
    <t>54.6.1.10.</t>
  </si>
  <si>
    <t>54.6.1.11.</t>
  </si>
  <si>
    <t xml:space="preserve">Nr.T11-66         </t>
  </si>
  <si>
    <t>Nr.T11-66</t>
  </si>
  <si>
    <t>Nr. T11-66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</si>
</sst>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#,##0.000"/>
  </numFmts>
  <fonts count="29" x14ac:knownFonts="1">
    <font>
      <sz val="10"/>
      <name val="Arial"/>
      <charset val="186"/>
    </font>
    <font>
      <b/>
      <sz val="10"/>
      <name val="Arial"/>
      <family val="2"/>
      <charset val="186"/>
    </font>
    <font>
      <sz val="9"/>
      <name val="Arial"/>
      <family val="2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</font>
    <font>
      <i/>
      <sz val="9"/>
      <name val="Arial"/>
      <family val="2"/>
    </font>
    <font>
      <i/>
      <sz val="9"/>
      <name val="Arial"/>
      <family val="2"/>
      <charset val="186"/>
    </font>
    <font>
      <b/>
      <sz val="9"/>
      <name val="Arial"/>
      <family val="2"/>
      <charset val="186"/>
    </font>
    <font>
      <sz val="7"/>
      <name val="Arial"/>
      <family val="2"/>
      <charset val="186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11"/>
      <name val="Times New Roman Baltic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charset val="186"/>
    </font>
    <font>
      <sz val="7"/>
      <name val="Times New Roman Baltic"/>
      <family val="1"/>
      <charset val="186"/>
    </font>
    <font>
      <sz val="7"/>
      <name val="Times New Roman Baltic"/>
      <charset val="186"/>
    </font>
    <font>
      <b/>
      <sz val="10"/>
      <name val="Arial"/>
      <family val="2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sz val="12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2">
    <xf numFmtId="0" fontId="0" fillId="0" borderId="0" xfId="0"/>
    <xf numFmtId="0" fontId="0" fillId="0" borderId="0" xfId="0" applyBorder="1"/>
    <xf numFmtId="0" fontId="5" fillId="0" borderId="0" xfId="0" applyFont="1"/>
    <xf numFmtId="0" fontId="0" fillId="0" borderId="0" xfId="0" applyAlignment="1"/>
    <xf numFmtId="0" fontId="5" fillId="0" borderId="0" xfId="0" applyFont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distributed" wrapText="1"/>
    </xf>
    <xf numFmtId="0" fontId="5" fillId="0" borderId="0" xfId="0" applyFont="1" applyBorder="1"/>
    <xf numFmtId="166" fontId="0" fillId="0" borderId="0" xfId="0" applyNumberFormat="1"/>
    <xf numFmtId="0" fontId="0" fillId="0" borderId="0" xfId="0" applyFill="1" applyBorder="1"/>
    <xf numFmtId="0" fontId="6" fillId="0" borderId="1" xfId="0" applyFont="1" applyFill="1" applyBorder="1"/>
    <xf numFmtId="0" fontId="5" fillId="0" borderId="0" xfId="0" applyFont="1" applyFill="1" applyBorder="1"/>
    <xf numFmtId="0" fontId="5" fillId="0" borderId="1" xfId="0" applyFont="1" applyBorder="1"/>
    <xf numFmtId="0" fontId="4" fillId="0" borderId="0" xfId="0" applyFont="1" applyBorder="1"/>
    <xf numFmtId="0" fontId="5" fillId="0" borderId="1" xfId="0" applyFont="1" applyBorder="1" applyAlignment="1">
      <alignment vertical="top"/>
    </xf>
    <xf numFmtId="0" fontId="1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Border="1"/>
    <xf numFmtId="166" fontId="5" fillId="0" borderId="0" xfId="0" applyNumberFormat="1" applyFont="1" applyFill="1" applyBorder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Fill="1"/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Fill="1"/>
    <xf numFmtId="0" fontId="1" fillId="0" borderId="0" xfId="0" applyFont="1" applyFill="1"/>
    <xf numFmtId="0" fontId="3" fillId="0" borderId="0" xfId="0" applyFont="1" applyAlignment="1">
      <alignment horizontal="right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9" fillId="0" borderId="0" xfId="0" applyFont="1" applyBorder="1"/>
    <xf numFmtId="0" fontId="2" fillId="0" borderId="0" xfId="0" applyFont="1" applyBorder="1" applyAlignment="1">
      <alignment horizontal="center"/>
    </xf>
    <xf numFmtId="166" fontId="4" fillId="0" borderId="0" xfId="0" applyNumberFormat="1" applyFont="1" applyFill="1" applyBorder="1"/>
    <xf numFmtId="0" fontId="12" fillId="0" borderId="0" xfId="0" applyFont="1"/>
    <xf numFmtId="164" fontId="4" fillId="0" borderId="0" xfId="0" applyNumberFormat="1" applyFont="1" applyBorder="1"/>
    <xf numFmtId="166" fontId="9" fillId="0" borderId="0" xfId="0" applyNumberFormat="1" applyFont="1" applyBorder="1"/>
    <xf numFmtId="166" fontId="8" fillId="0" borderId="0" xfId="0" applyNumberFormat="1" applyFont="1" applyBorder="1"/>
    <xf numFmtId="166" fontId="9" fillId="0" borderId="0" xfId="0" applyNumberFormat="1" applyFont="1" applyFill="1" applyBorder="1"/>
    <xf numFmtId="166" fontId="8" fillId="0" borderId="0" xfId="0" applyNumberFormat="1" applyFont="1" applyFill="1" applyBorder="1"/>
    <xf numFmtId="166" fontId="4" fillId="0" borderId="0" xfId="0" applyNumberFormat="1" applyFont="1" applyBorder="1"/>
    <xf numFmtId="3" fontId="4" fillId="0" borderId="0" xfId="0" applyNumberFormat="1" applyFont="1" applyBorder="1"/>
    <xf numFmtId="166" fontId="7" fillId="0" borderId="0" xfId="0" applyNumberFormat="1" applyFont="1" applyFill="1" applyBorder="1"/>
    <xf numFmtId="166" fontId="2" fillId="0" borderId="0" xfId="0" applyNumberFormat="1" applyFont="1" applyFill="1" applyBorder="1"/>
    <xf numFmtId="166" fontId="7" fillId="0" borderId="0" xfId="0" applyNumberFormat="1" applyFont="1" applyBorder="1"/>
    <xf numFmtId="166" fontId="2" fillId="0" borderId="0" xfId="0" applyNumberFormat="1" applyFont="1" applyBorder="1"/>
    <xf numFmtId="166" fontId="0" fillId="0" borderId="0" xfId="0" applyNumberFormat="1" applyBorder="1" applyAlignment="1">
      <alignment horizontal="right"/>
    </xf>
    <xf numFmtId="4" fontId="2" fillId="0" borderId="0" xfId="0" applyNumberFormat="1" applyFont="1" applyBorder="1"/>
    <xf numFmtId="4" fontId="2" fillId="0" borderId="0" xfId="0" applyNumberFormat="1" applyFont="1" applyFill="1" applyBorder="1"/>
    <xf numFmtId="0" fontId="1" fillId="0" borderId="0" xfId="0" applyFont="1" applyAlignment="1">
      <alignment horizont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5" fillId="0" borderId="0" xfId="0" applyFont="1" applyBorder="1"/>
    <xf numFmtId="0" fontId="19" fillId="0" borderId="0" xfId="0" applyFont="1" applyBorder="1" applyAlignment="1">
      <alignment horizontal="right"/>
    </xf>
    <xf numFmtId="0" fontId="15" fillId="0" borderId="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20" fillId="0" borderId="9" xfId="0" applyFont="1" applyBorder="1" applyAlignment="1">
      <alignment horizontal="right" wrapText="1"/>
    </xf>
    <xf numFmtId="164" fontId="20" fillId="0" borderId="9" xfId="0" applyNumberFormat="1" applyFont="1" applyBorder="1" applyAlignment="1">
      <alignment horizontal="right" wrapText="1"/>
    </xf>
    <xf numFmtId="164" fontId="20" fillId="0" borderId="9" xfId="0" applyNumberFormat="1" applyFont="1" applyFill="1" applyBorder="1" applyAlignment="1">
      <alignment horizontal="right" wrapText="1"/>
    </xf>
    <xf numFmtId="0" fontId="21" fillId="0" borderId="9" xfId="0" applyFont="1" applyBorder="1" applyAlignment="1">
      <alignment horizontal="right" wrapText="1"/>
    </xf>
    <xf numFmtId="0" fontId="20" fillId="0" borderId="3" xfId="0" applyFont="1" applyBorder="1" applyAlignment="1">
      <alignment horizontal="right" wrapText="1"/>
    </xf>
    <xf numFmtId="164" fontId="20" fillId="0" borderId="3" xfId="0" applyNumberFormat="1" applyFont="1" applyBorder="1" applyAlignment="1">
      <alignment horizontal="right" wrapText="1"/>
    </xf>
    <xf numFmtId="166" fontId="20" fillId="0" borderId="3" xfId="0" applyNumberFormat="1" applyFont="1" applyBorder="1" applyAlignment="1"/>
    <xf numFmtId="167" fontId="20" fillId="0" borderId="3" xfId="0" applyNumberFormat="1" applyFont="1" applyBorder="1" applyAlignment="1"/>
    <xf numFmtId="166" fontId="21" fillId="0" borderId="3" xfId="0" applyNumberFormat="1" applyFont="1" applyBorder="1" applyAlignment="1"/>
    <xf numFmtId="164" fontId="20" fillId="0" borderId="3" xfId="0" applyNumberFormat="1" applyFont="1" applyBorder="1" applyAlignment="1"/>
    <xf numFmtId="0" fontId="10" fillId="0" borderId="9" xfId="0" applyFont="1" applyFill="1" applyBorder="1" applyAlignment="1">
      <alignment vertical="top" wrapText="1"/>
    </xf>
    <xf numFmtId="166" fontId="20" fillId="0" borderId="5" xfId="0" applyNumberFormat="1" applyFont="1" applyBorder="1" applyAlignment="1"/>
    <xf numFmtId="3" fontId="20" fillId="0" borderId="5" xfId="0" applyNumberFormat="1" applyFont="1" applyBorder="1" applyAlignment="1"/>
    <xf numFmtId="3" fontId="21" fillId="0" borderId="5" xfId="0" applyNumberFormat="1" applyFont="1" applyBorder="1" applyAlignment="1"/>
    <xf numFmtId="164" fontId="20" fillId="0" borderId="5" xfId="0" applyNumberFormat="1" applyFont="1" applyBorder="1" applyAlignment="1"/>
    <xf numFmtId="0" fontId="21" fillId="0" borderId="3" xfId="0" applyFont="1" applyBorder="1" applyAlignment="1">
      <alignment vertical="center"/>
    </xf>
    <xf numFmtId="166" fontId="20" fillId="0" borderId="3" xfId="0" applyNumberFormat="1" applyFont="1" applyBorder="1"/>
    <xf numFmtId="164" fontId="20" fillId="0" borderId="3" xfId="0" applyNumberFormat="1" applyFont="1" applyBorder="1"/>
    <xf numFmtId="0" fontId="15" fillId="0" borderId="7" xfId="0" applyFont="1" applyBorder="1"/>
    <xf numFmtId="0" fontId="5" fillId="0" borderId="0" xfId="0" applyFont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166" fontId="5" fillId="0" borderId="0" xfId="0" applyNumberFormat="1" applyFont="1"/>
    <xf numFmtId="164" fontId="0" fillId="0" borderId="0" xfId="0" applyNumberFormat="1" applyFill="1" applyBorder="1"/>
    <xf numFmtId="0" fontId="22" fillId="0" borderId="0" xfId="0" applyFont="1" applyBorder="1"/>
    <xf numFmtId="164" fontId="0" fillId="0" borderId="0" xfId="0" applyNumberFormat="1" applyBorder="1"/>
    <xf numFmtId="164" fontId="0" fillId="0" borderId="7" xfId="0" applyNumberFormat="1" applyBorder="1"/>
    <xf numFmtId="0" fontId="0" fillId="0" borderId="0" xfId="0" applyAlignment="1">
      <alignment horizontal="right"/>
    </xf>
    <xf numFmtId="0" fontId="0" fillId="0" borderId="9" xfId="0" applyBorder="1"/>
    <xf numFmtId="0" fontId="24" fillId="0" borderId="0" xfId="0" applyFont="1"/>
    <xf numFmtId="0" fontId="24" fillId="0" borderId="1" xfId="0" applyFont="1" applyBorder="1"/>
    <xf numFmtId="0" fontId="0" fillId="0" borderId="5" xfId="0" applyBorder="1"/>
    <xf numFmtId="164" fontId="1" fillId="0" borderId="0" xfId="0" applyNumberFormat="1" applyFont="1"/>
    <xf numFmtId="164" fontId="1" fillId="0" borderId="9" xfId="0" applyNumberFormat="1" applyFont="1" applyBorder="1"/>
    <xf numFmtId="164" fontId="24" fillId="0" borderId="0" xfId="0" applyNumberFormat="1" applyFont="1"/>
    <xf numFmtId="164" fontId="24" fillId="0" borderId="1" xfId="0" applyNumberFormat="1" applyFont="1" applyBorder="1"/>
    <xf numFmtId="164" fontId="0" fillId="0" borderId="6" xfId="0" applyNumberFormat="1" applyBorder="1"/>
    <xf numFmtId="164" fontId="0" fillId="0" borderId="5" xfId="0" applyNumberFormat="1" applyBorder="1"/>
    <xf numFmtId="164" fontId="1" fillId="0" borderId="1" xfId="0" applyNumberFormat="1" applyFont="1" applyBorder="1"/>
    <xf numFmtId="0" fontId="8" fillId="0" borderId="1" xfId="0" applyFont="1" applyBorder="1" applyAlignment="1">
      <alignment horizontal="center" vertical="top"/>
    </xf>
    <xf numFmtId="0" fontId="5" fillId="0" borderId="0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/>
    </xf>
    <xf numFmtId="0" fontId="24" fillId="0" borderId="1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1" fillId="0" borderId="3" xfId="0" applyFont="1" applyBorder="1"/>
    <xf numFmtId="164" fontId="1" fillId="0" borderId="3" xfId="0" applyNumberFormat="1" applyFont="1" applyBorder="1"/>
    <xf numFmtId="0" fontId="0" fillId="0" borderId="6" xfId="0" applyBorder="1"/>
    <xf numFmtId="2" fontId="20" fillId="0" borderId="9" xfId="0" applyNumberFormat="1" applyFont="1" applyFill="1" applyBorder="1" applyAlignment="1">
      <alignment horizontal="right" wrapText="1"/>
    </xf>
    <xf numFmtId="165" fontId="20" fillId="0" borderId="9" xfId="0" applyNumberFormat="1" applyFont="1" applyBorder="1" applyAlignment="1">
      <alignment horizontal="right" wrapText="1"/>
    </xf>
    <xf numFmtId="4" fontId="20" fillId="0" borderId="3" xfId="0" applyNumberFormat="1" applyFont="1" applyBorder="1"/>
    <xf numFmtId="167" fontId="20" fillId="0" borderId="3" xfId="0" applyNumberFormat="1" applyFont="1" applyBorder="1"/>
    <xf numFmtId="167" fontId="20" fillId="0" borderId="3" xfId="0" applyNumberFormat="1" applyFont="1" applyBorder="1" applyAlignment="1">
      <alignment horizontal="right" wrapText="1"/>
    </xf>
    <xf numFmtId="0" fontId="25" fillId="0" borderId="0" xfId="0" applyFont="1"/>
    <xf numFmtId="0" fontId="5" fillId="0" borderId="3" xfId="0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4" fontId="1" fillId="0" borderId="5" xfId="0" applyNumberFormat="1" applyFont="1" applyBorder="1"/>
    <xf numFmtId="0" fontId="5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/>
    <xf numFmtId="164" fontId="0" fillId="0" borderId="0" xfId="0" applyNumberFormat="1" applyAlignment="1"/>
    <xf numFmtId="0" fontId="9" fillId="0" borderId="0" xfId="0" applyFont="1" applyBorder="1" applyAlignment="1"/>
    <xf numFmtId="164" fontId="4" fillId="0" borderId="0" xfId="0" applyNumberFormat="1" applyFont="1" applyBorder="1" applyAlignment="1"/>
    <xf numFmtId="166" fontId="9" fillId="0" borderId="0" xfId="0" applyNumberFormat="1" applyFont="1" applyBorder="1" applyAlignment="1"/>
    <xf numFmtId="166" fontId="8" fillId="0" borderId="0" xfId="0" applyNumberFormat="1" applyFont="1" applyBorder="1" applyAlignment="1"/>
    <xf numFmtId="166" fontId="4" fillId="0" borderId="0" xfId="0" applyNumberFormat="1" applyFont="1" applyBorder="1" applyAlignment="1"/>
    <xf numFmtId="166" fontId="0" fillId="0" borderId="0" xfId="0" applyNumberFormat="1" applyAlignment="1"/>
    <xf numFmtId="0" fontId="12" fillId="0" borderId="0" xfId="0" applyFont="1" applyAlignment="1"/>
    <xf numFmtId="166" fontId="9" fillId="0" borderId="0" xfId="0" applyNumberFormat="1" applyFont="1" applyFill="1" applyBorder="1" applyAlignment="1"/>
    <xf numFmtId="166" fontId="8" fillId="0" borderId="0" xfId="0" applyNumberFormat="1" applyFont="1" applyFill="1" applyBorder="1" applyAlignment="1"/>
    <xf numFmtId="3" fontId="4" fillId="0" borderId="0" xfId="0" applyNumberFormat="1" applyFont="1" applyBorder="1" applyAlignment="1"/>
    <xf numFmtId="166" fontId="7" fillId="0" borderId="0" xfId="0" applyNumberFormat="1" applyFont="1" applyFill="1" applyBorder="1" applyAlignment="1"/>
    <xf numFmtId="166" fontId="2" fillId="0" borderId="0" xfId="0" applyNumberFormat="1" applyFont="1" applyFill="1" applyBorder="1" applyAlignment="1"/>
    <xf numFmtId="166" fontId="7" fillId="0" borderId="0" xfId="0" applyNumberFormat="1" applyFont="1" applyBorder="1" applyAlignment="1"/>
    <xf numFmtId="166" fontId="2" fillId="0" borderId="0" xfId="0" applyNumberFormat="1" applyFont="1" applyBorder="1" applyAlignment="1"/>
    <xf numFmtId="167" fontId="9" fillId="0" borderId="0" xfId="0" applyNumberFormat="1" applyFont="1" applyFill="1" applyBorder="1" applyAlignment="1"/>
    <xf numFmtId="166" fontId="4" fillId="0" borderId="0" xfId="0" applyNumberFormat="1" applyFont="1" applyFill="1" applyBorder="1" applyAlignment="1"/>
    <xf numFmtId="4" fontId="0" fillId="0" borderId="0" xfId="0" applyNumberFormat="1" applyAlignment="1"/>
    <xf numFmtId="167" fontId="0" fillId="0" borderId="0" xfId="0" applyNumberFormat="1" applyAlignment="1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Border="1" applyAlignment="1"/>
    <xf numFmtId="3" fontId="0" fillId="0" borderId="0" xfId="0" applyNumberFormat="1" applyAlignment="1"/>
    <xf numFmtId="167" fontId="4" fillId="0" borderId="0" xfId="0" applyNumberFormat="1" applyFont="1" applyBorder="1" applyAlignment="1"/>
    <xf numFmtId="167" fontId="7" fillId="0" borderId="0" xfId="0" applyNumberFormat="1" applyFont="1" applyFill="1" applyBorder="1" applyAlignment="1"/>
    <xf numFmtId="166" fontId="0" fillId="0" borderId="0" xfId="0" applyNumberFormat="1" applyBorder="1" applyAlignment="1"/>
    <xf numFmtId="3" fontId="0" fillId="0" borderId="0" xfId="0" applyNumberFormat="1" applyBorder="1" applyAlignment="1"/>
    <xf numFmtId="167" fontId="0" fillId="0" borderId="0" xfId="0" applyNumberFormat="1" applyBorder="1" applyAlignment="1"/>
    <xf numFmtId="167" fontId="7" fillId="0" borderId="0" xfId="0" applyNumberFormat="1" applyFont="1" applyBorder="1" applyAlignment="1"/>
    <xf numFmtId="4" fontId="7" fillId="0" borderId="0" xfId="0" applyNumberFormat="1" applyFont="1" applyFill="1" applyBorder="1" applyAlignment="1"/>
    <xf numFmtId="167" fontId="2" fillId="0" borderId="0" xfId="0" applyNumberFormat="1" applyFont="1" applyFill="1" applyBorder="1" applyAlignment="1"/>
    <xf numFmtId="167" fontId="2" fillId="0" borderId="0" xfId="0" applyNumberFormat="1" applyFont="1" applyBorder="1" applyAlignment="1"/>
    <xf numFmtId="4" fontId="2" fillId="0" borderId="0" xfId="0" applyNumberFormat="1" applyFont="1" applyBorder="1" applyAlignment="1"/>
    <xf numFmtId="4" fontId="2" fillId="0" borderId="0" xfId="0" applyNumberFormat="1" applyFont="1" applyFill="1" applyBorder="1" applyAlignment="1"/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/>
    <xf numFmtId="0" fontId="26" fillId="0" borderId="3" xfId="0" applyFont="1" applyBorder="1" applyAlignment="1">
      <alignment horizontal="center" vertical="center" wrapText="1"/>
    </xf>
    <xf numFmtId="0" fontId="26" fillId="0" borderId="11" xfId="0" applyFont="1" applyBorder="1"/>
    <xf numFmtId="166" fontId="27" fillId="0" borderId="3" xfId="0" applyNumberFormat="1" applyFont="1" applyFill="1" applyBorder="1"/>
    <xf numFmtId="0" fontId="2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5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5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/>
    <xf numFmtId="0" fontId="24" fillId="0" borderId="8" xfId="0" applyFont="1" applyFill="1" applyBorder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right" wrapText="1"/>
    </xf>
    <xf numFmtId="0" fontId="24" fillId="0" borderId="2" xfId="0" applyFont="1" applyBorder="1"/>
    <xf numFmtId="0" fontId="5" fillId="0" borderId="1" xfId="0" applyFont="1" applyFill="1" applyBorder="1" applyAlignment="1">
      <alignment horizontal="right" wrapText="1"/>
    </xf>
    <xf numFmtId="0" fontId="24" fillId="0" borderId="2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24" fillId="0" borderId="2" xfId="0" applyFont="1" applyBorder="1" applyAlignment="1">
      <alignment horizontal="left" vertical="distributed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5" fillId="0" borderId="2" xfId="0" applyFont="1" applyFill="1" applyBorder="1" applyAlignment="1">
      <alignment vertical="top"/>
    </xf>
    <xf numFmtId="164" fontId="5" fillId="0" borderId="1" xfId="0" applyNumberFormat="1" applyFont="1" applyBorder="1"/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horizontal="right" wrapText="1"/>
    </xf>
    <xf numFmtId="164" fontId="0" fillId="0" borderId="6" xfId="0" applyNumberFormat="1" applyFill="1" applyBorder="1"/>
    <xf numFmtId="0" fontId="27" fillId="0" borderId="3" xfId="0" applyFont="1" applyBorder="1"/>
    <xf numFmtId="166" fontId="27" fillId="0" borderId="3" xfId="0" applyNumberFormat="1" applyFont="1" applyBorder="1"/>
    <xf numFmtId="166" fontId="26" fillId="0" borderId="3" xfId="0" applyNumberFormat="1" applyFont="1" applyBorder="1"/>
    <xf numFmtId="0" fontId="27" fillId="0" borderId="3" xfId="0" applyFont="1" applyFill="1" applyBorder="1"/>
    <xf numFmtId="0" fontId="26" fillId="0" borderId="3" xfId="0" applyFont="1" applyBorder="1" applyAlignment="1">
      <alignment vertical="center"/>
    </xf>
    <xf numFmtId="0" fontId="26" fillId="0" borderId="3" xfId="0" applyFont="1" applyBorder="1" applyAlignment="1">
      <alignment horizontal="left" wrapText="1"/>
    </xf>
    <xf numFmtId="166" fontId="26" fillId="0" borderId="3" xfId="0" applyNumberFormat="1" applyFont="1" applyFill="1" applyBorder="1"/>
    <xf numFmtId="0" fontId="26" fillId="0" borderId="3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center" wrapText="1"/>
    </xf>
    <xf numFmtId="0" fontId="26" fillId="0" borderId="3" xfId="0" applyFont="1" applyBorder="1" applyAlignment="1"/>
    <xf numFmtId="0" fontId="26" fillId="0" borderId="3" xfId="0" applyFont="1" applyBorder="1" applyAlignment="1">
      <alignment wrapText="1"/>
    </xf>
    <xf numFmtId="164" fontId="26" fillId="0" borderId="3" xfId="0" applyNumberFormat="1" applyFont="1" applyBorder="1"/>
    <xf numFmtId="0" fontId="26" fillId="0" borderId="3" xfId="0" applyFont="1" applyFill="1" applyBorder="1" applyAlignment="1">
      <alignment horizontal="left" vertical="top" wrapText="1"/>
    </xf>
    <xf numFmtId="164" fontId="26" fillId="0" borderId="3" xfId="0" applyNumberFormat="1" applyFont="1" applyFill="1" applyBorder="1"/>
    <xf numFmtId="0" fontId="26" fillId="0" borderId="3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wrapText="1"/>
    </xf>
    <xf numFmtId="0" fontId="26" fillId="0" borderId="3" xfId="0" applyFont="1" applyFill="1" applyBorder="1"/>
    <xf numFmtId="0" fontId="26" fillId="0" borderId="3" xfId="0" applyFont="1" applyBorder="1" applyAlignment="1">
      <alignment vertical="top" wrapText="1"/>
    </xf>
    <xf numFmtId="164" fontId="26" fillId="2" borderId="3" xfId="0" applyNumberFormat="1" applyFont="1" applyFill="1" applyBorder="1"/>
    <xf numFmtId="0" fontId="28" fillId="0" borderId="3" xfId="0" applyFont="1" applyBorder="1" applyAlignment="1">
      <alignment horizontal="left" wrapText="1"/>
    </xf>
    <xf numFmtId="0" fontId="26" fillId="0" borderId="3" xfId="0" applyFont="1" applyFill="1" applyBorder="1" applyAlignment="1">
      <alignment horizontal="justify" vertical="top" wrapText="1"/>
    </xf>
    <xf numFmtId="0" fontId="26" fillId="0" borderId="3" xfId="0" applyFont="1" applyBorder="1" applyAlignment="1">
      <alignment horizontal="justify" vertical="top" wrapText="1"/>
    </xf>
    <xf numFmtId="0" fontId="26" fillId="2" borderId="3" xfId="0" applyFont="1" applyFill="1" applyBorder="1"/>
    <xf numFmtId="0" fontId="0" fillId="2" borderId="0" xfId="0" applyFill="1"/>
    <xf numFmtId="0" fontId="0" fillId="2" borderId="0" xfId="0" applyFill="1" applyAlignment="1"/>
    <xf numFmtId="0" fontId="5" fillId="2" borderId="0" xfId="0" applyFont="1" applyFill="1" applyAlignment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right"/>
    </xf>
    <xf numFmtId="0" fontId="4" fillId="2" borderId="0" xfId="0" applyFont="1" applyFill="1"/>
    <xf numFmtId="0" fontId="0" fillId="2" borderId="3" xfId="0" applyFill="1" applyBorder="1" applyAlignment="1">
      <alignment vertical="center" wrapText="1" shrinkToFit="1"/>
    </xf>
    <xf numFmtId="0" fontId="0" fillId="2" borderId="3" xfId="0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4" fillId="2" borderId="0" xfId="0" applyFont="1" applyFill="1" applyBorder="1"/>
    <xf numFmtId="0" fontId="4" fillId="2" borderId="8" xfId="0" applyFont="1" applyFill="1" applyBorder="1"/>
    <xf numFmtId="166" fontId="0" fillId="2" borderId="3" xfId="0" applyNumberFormat="1" applyFill="1" applyBorder="1"/>
    <xf numFmtId="0" fontId="0" fillId="2" borderId="3" xfId="0" applyFill="1" applyBorder="1"/>
    <xf numFmtId="0" fontId="2" fillId="2" borderId="3" xfId="0" applyFont="1" applyFill="1" applyBorder="1"/>
    <xf numFmtId="166" fontId="5" fillId="2" borderId="3" xfId="0" applyNumberFormat="1" applyFont="1" applyFill="1" applyBorder="1"/>
    <xf numFmtId="164" fontId="0" fillId="2" borderId="3" xfId="0" applyNumberFormat="1" applyFill="1" applyBorder="1"/>
    <xf numFmtId="0" fontId="2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/>
    <xf numFmtId="167" fontId="0" fillId="2" borderId="3" xfId="0" applyNumberFormat="1" applyFill="1" applyBorder="1"/>
    <xf numFmtId="0" fontId="4" fillId="2" borderId="3" xfId="0" applyFont="1" applyFill="1" applyBorder="1"/>
    <xf numFmtId="3" fontId="0" fillId="2" borderId="3" xfId="0" applyNumberFormat="1" applyFill="1" applyBorder="1"/>
    <xf numFmtId="0" fontId="5" fillId="2" borderId="3" xfId="0" applyFont="1" applyFill="1" applyBorder="1" applyAlignment="1">
      <alignment vertical="top"/>
    </xf>
    <xf numFmtId="0" fontId="10" fillId="2" borderId="3" xfId="0" applyFont="1" applyFill="1" applyBorder="1" applyAlignment="1">
      <alignment wrapText="1"/>
    </xf>
    <xf numFmtId="0" fontId="22" fillId="2" borderId="3" xfId="0" applyFont="1" applyFill="1" applyBorder="1"/>
    <xf numFmtId="0" fontId="5" fillId="2" borderId="0" xfId="0" applyFont="1" applyFill="1"/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2" borderId="10" xfId="0" applyFont="1" applyFill="1" applyBorder="1"/>
    <xf numFmtId="0" fontId="6" fillId="2" borderId="9" xfId="0" applyFont="1" applyFill="1" applyBorder="1"/>
    <xf numFmtId="0" fontId="2" fillId="2" borderId="15" xfId="0" applyFont="1" applyFill="1" applyBorder="1" applyAlignment="1">
      <alignment horizontal="center"/>
    </xf>
    <xf numFmtId="164" fontId="9" fillId="2" borderId="9" xfId="0" applyNumberFormat="1" applyFont="1" applyFill="1" applyBorder="1"/>
    <xf numFmtId="164" fontId="9" fillId="2" borderId="13" xfId="0" applyNumberFormat="1" applyFont="1" applyFill="1" applyBorder="1"/>
    <xf numFmtId="0" fontId="9" fillId="2" borderId="9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4" fillId="2" borderId="1" xfId="0" applyNumberFormat="1" applyFont="1" applyFill="1" applyBorder="1"/>
    <xf numFmtId="164" fontId="4" fillId="2" borderId="8" xfId="0" applyNumberFormat="1" applyFont="1" applyFill="1" applyBorder="1"/>
    <xf numFmtId="164" fontId="4" fillId="2" borderId="0" xfId="0" applyNumberFormat="1" applyFont="1" applyFill="1" applyBorder="1"/>
    <xf numFmtId="0" fontId="4" fillId="2" borderId="1" xfId="0" applyFont="1" applyFill="1" applyBorder="1"/>
    <xf numFmtId="0" fontId="7" fillId="2" borderId="1" xfId="0" applyFont="1" applyFill="1" applyBorder="1"/>
    <xf numFmtId="0" fontId="7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/>
    <xf numFmtId="164" fontId="8" fillId="2" borderId="8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wrapText="1"/>
    </xf>
    <xf numFmtId="164" fontId="4" fillId="2" borderId="5" xfId="0" applyNumberFormat="1" applyFont="1" applyFill="1" applyBorder="1"/>
    <xf numFmtId="164" fontId="4" fillId="2" borderId="14" xfId="0" applyNumberFormat="1" applyFont="1" applyFill="1" applyBorder="1"/>
    <xf numFmtId="164" fontId="4" fillId="2" borderId="7" xfId="0" applyNumberFormat="1" applyFont="1" applyFill="1" applyBorder="1"/>
    <xf numFmtId="0" fontId="4" fillId="2" borderId="5" xfId="0" applyFont="1" applyFill="1" applyBorder="1"/>
    <xf numFmtId="164" fontId="9" fillId="2" borderId="1" xfId="0" applyNumberFormat="1" applyFont="1" applyFill="1" applyBorder="1"/>
    <xf numFmtId="0" fontId="9" fillId="2" borderId="1" xfId="0" applyFont="1" applyFill="1" applyBorder="1"/>
    <xf numFmtId="164" fontId="4" fillId="2" borderId="0" xfId="0" applyNumberFormat="1" applyFont="1" applyFill="1"/>
    <xf numFmtId="0" fontId="2" fillId="2" borderId="1" xfId="0" applyFont="1" applyFill="1" applyBorder="1" applyAlignment="1">
      <alignment vertical="center"/>
    </xf>
    <xf numFmtId="0" fontId="6" fillId="2" borderId="15" xfId="0" applyFont="1" applyFill="1" applyBorder="1"/>
    <xf numFmtId="2" fontId="4" fillId="2" borderId="1" xfId="0" applyNumberFormat="1" applyFont="1" applyFill="1" applyBorder="1"/>
    <xf numFmtId="2" fontId="4" fillId="2" borderId="5" xfId="0" applyNumberFormat="1" applyFont="1" applyFill="1" applyBorder="1"/>
    <xf numFmtId="164" fontId="9" fillId="2" borderId="0" xfId="0" applyNumberFormat="1" applyFont="1" applyFill="1"/>
    <xf numFmtId="0" fontId="7" fillId="2" borderId="1" xfId="0" applyFont="1" applyFill="1" applyBorder="1" applyAlignment="1">
      <alignment horizontal="center"/>
    </xf>
    <xf numFmtId="164" fontId="8" fillId="2" borderId="0" xfId="0" applyNumberFormat="1" applyFont="1" applyFill="1"/>
    <xf numFmtId="4" fontId="4" fillId="2" borderId="8" xfId="0" applyNumberFormat="1" applyFont="1" applyFill="1" applyBorder="1"/>
    <xf numFmtId="166" fontId="4" fillId="2" borderId="8" xfId="0" applyNumberFormat="1" applyFont="1" applyFill="1" applyBorder="1"/>
    <xf numFmtId="0" fontId="2" fillId="2" borderId="5" xfId="0" applyFont="1" applyFill="1" applyBorder="1" applyAlignment="1">
      <alignment horizontal="center"/>
    </xf>
    <xf numFmtId="0" fontId="6" fillId="2" borderId="2" xfId="0" applyFont="1" applyFill="1" applyBorder="1"/>
    <xf numFmtId="164" fontId="9" fillId="2" borderId="8" xfId="0" applyNumberFormat="1" applyFont="1" applyFill="1" applyBorder="1"/>
    <xf numFmtId="0" fontId="6" fillId="2" borderId="10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6" fillId="2" borderId="15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5" xfId="0" applyFont="1" applyFill="1" applyBorder="1"/>
    <xf numFmtId="0" fontId="2" fillId="2" borderId="15" xfId="0" applyFont="1" applyFill="1" applyBorder="1"/>
    <xf numFmtId="0" fontId="6" fillId="2" borderId="10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vertical="top" wrapText="1"/>
    </xf>
    <xf numFmtId="0" fontId="6" fillId="2" borderId="1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vertical="top"/>
    </xf>
    <xf numFmtId="164" fontId="4" fillId="2" borderId="8" xfId="0" applyNumberFormat="1" applyFont="1" applyFill="1" applyBorder="1" applyAlignment="1">
      <alignment vertical="top"/>
    </xf>
    <xf numFmtId="0" fontId="6" fillId="2" borderId="1" xfId="0" applyFont="1" applyFill="1" applyBorder="1"/>
    <xf numFmtId="164" fontId="9" fillId="2" borderId="15" xfId="0" applyNumberFormat="1" applyFont="1" applyFill="1" applyBorder="1"/>
    <xf numFmtId="164" fontId="8" fillId="2" borderId="0" xfId="0" applyNumberFormat="1" applyFont="1" applyFill="1" applyBorder="1"/>
    <xf numFmtId="164" fontId="4" fillId="2" borderId="0" xfId="0" applyNumberFormat="1" applyFont="1" applyFill="1" applyBorder="1" applyAlignment="1">
      <alignment vertical="top"/>
    </xf>
    <xf numFmtId="164" fontId="4" fillId="2" borderId="5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/>
    <xf numFmtId="164" fontId="9" fillId="2" borderId="2" xfId="0" applyNumberFormat="1" applyFont="1" applyFill="1" applyBorder="1"/>
    <xf numFmtId="164" fontId="8" fillId="2" borderId="2" xfId="0" applyNumberFormat="1" applyFont="1" applyFill="1" applyBorder="1"/>
    <xf numFmtId="164" fontId="4" fillId="2" borderId="2" xfId="0" applyNumberFormat="1" applyFont="1" applyFill="1" applyBorder="1"/>
    <xf numFmtId="0" fontId="7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top" wrapText="1"/>
    </xf>
    <xf numFmtId="0" fontId="2" fillId="2" borderId="14" xfId="0" applyFont="1" applyFill="1" applyBorder="1"/>
    <xf numFmtId="0" fontId="6" fillId="2" borderId="0" xfId="0" applyFont="1" applyFill="1" applyBorder="1"/>
    <xf numFmtId="0" fontId="7" fillId="2" borderId="2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6" fillId="2" borderId="9" xfId="0" applyFont="1" applyFill="1" applyBorder="1" applyAlignment="1">
      <alignment vertical="top"/>
    </xf>
    <xf numFmtId="0" fontId="6" fillId="2" borderId="15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vertical="top" wrapText="1"/>
    </xf>
    <xf numFmtId="0" fontId="2" fillId="2" borderId="8" xfId="0" applyFont="1" applyFill="1" applyBorder="1"/>
    <xf numFmtId="166" fontId="9" fillId="2" borderId="10" xfId="0" applyNumberFormat="1" applyFont="1" applyFill="1" applyBorder="1"/>
    <xf numFmtId="166" fontId="9" fillId="2" borderId="9" xfId="0" applyNumberFormat="1" applyFont="1" applyFill="1" applyBorder="1"/>
    <xf numFmtId="166" fontId="4" fillId="2" borderId="2" xfId="0" applyNumberFormat="1" applyFont="1" applyFill="1" applyBorder="1"/>
    <xf numFmtId="166" fontId="4" fillId="2" borderId="1" xfId="0" applyNumberFormat="1" applyFont="1" applyFill="1" applyBorder="1"/>
    <xf numFmtId="166" fontId="4" fillId="2" borderId="0" xfId="0" applyNumberFormat="1" applyFont="1" applyFill="1" applyBorder="1"/>
    <xf numFmtId="166" fontId="8" fillId="2" borderId="2" xfId="0" applyNumberFormat="1" applyFont="1" applyFill="1" applyBorder="1"/>
    <xf numFmtId="166" fontId="8" fillId="2" borderId="1" xfId="0" applyNumberFormat="1" applyFont="1" applyFill="1" applyBorder="1"/>
    <xf numFmtId="0" fontId="2" fillId="2" borderId="2" xfId="0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vertical="top" wrapText="1"/>
    </xf>
    <xf numFmtId="166" fontId="9" fillId="2" borderId="13" xfId="0" applyNumberFormat="1" applyFont="1" applyFill="1" applyBorder="1"/>
    <xf numFmtId="166" fontId="8" fillId="2" borderId="8" xfId="0" applyNumberFormat="1" applyFont="1" applyFill="1" applyBorder="1"/>
    <xf numFmtId="0" fontId="4" fillId="2" borderId="2" xfId="0" applyFont="1" applyFill="1" applyBorder="1"/>
    <xf numFmtId="166" fontId="4" fillId="2" borderId="5" xfId="0" applyNumberFormat="1" applyFont="1" applyFill="1" applyBorder="1"/>
    <xf numFmtId="0" fontId="4" fillId="2" borderId="7" xfId="0" applyFont="1" applyFill="1" applyBorder="1"/>
    <xf numFmtId="0" fontId="2" fillId="2" borderId="6" xfId="0" applyFont="1" applyFill="1" applyBorder="1"/>
    <xf numFmtId="166" fontId="4" fillId="2" borderId="14" xfId="0" applyNumberFormat="1" applyFont="1" applyFill="1" applyBorder="1"/>
    <xf numFmtId="0" fontId="6" fillId="2" borderId="2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164" fontId="4" fillId="2" borderId="6" xfId="0" applyNumberFormat="1" applyFont="1" applyFill="1" applyBorder="1"/>
    <xf numFmtId="166" fontId="9" fillId="2" borderId="1" xfId="0" applyNumberFormat="1" applyFont="1" applyFill="1" applyBorder="1"/>
    <xf numFmtId="0" fontId="7" fillId="2" borderId="1" xfId="0" applyFont="1" applyFill="1" applyBorder="1" applyAlignment="1">
      <alignment horizontal="left" vertical="distributed" wrapText="1"/>
    </xf>
    <xf numFmtId="4" fontId="9" fillId="2" borderId="9" xfId="0" applyNumberFormat="1" applyFont="1" applyFill="1" applyBorder="1"/>
    <xf numFmtId="0" fontId="2" fillId="2" borderId="6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right"/>
    </xf>
    <xf numFmtId="164" fontId="9" fillId="2" borderId="10" xfId="0" applyNumberFormat="1" applyFont="1" applyFill="1" applyBorder="1"/>
    <xf numFmtId="0" fontId="4" fillId="2" borderId="9" xfId="0" applyFont="1" applyFill="1" applyBorder="1"/>
    <xf numFmtId="0" fontId="2" fillId="2" borderId="9" xfId="0" applyFont="1" applyFill="1" applyBorder="1"/>
    <xf numFmtId="166" fontId="9" fillId="2" borderId="0" xfId="0" applyNumberFormat="1" applyFont="1" applyFill="1"/>
    <xf numFmtId="166" fontId="4" fillId="2" borderId="0" xfId="0" applyNumberFormat="1" applyFont="1" applyFill="1"/>
    <xf numFmtId="0" fontId="7" fillId="2" borderId="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166" fontId="9" fillId="2" borderId="15" xfId="0" applyNumberFormat="1" applyFont="1" applyFill="1" applyBorder="1"/>
    <xf numFmtId="0" fontId="6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distributed" wrapText="1"/>
    </xf>
    <xf numFmtId="2" fontId="4" fillId="2" borderId="8" xfId="0" applyNumberFormat="1" applyFont="1" applyFill="1" applyBorder="1"/>
    <xf numFmtId="0" fontId="4" fillId="2" borderId="0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center"/>
    </xf>
    <xf numFmtId="0" fontId="4" fillId="2" borderId="14" xfId="0" applyFont="1" applyFill="1" applyBorder="1"/>
    <xf numFmtId="166" fontId="9" fillId="2" borderId="8" xfId="0" applyNumberFormat="1" applyFont="1" applyFill="1" applyBorder="1"/>
    <xf numFmtId="0" fontId="7" fillId="2" borderId="2" xfId="0" applyFont="1" applyFill="1" applyBorder="1" applyAlignment="1">
      <alignment horizontal="left" vertical="distributed" wrapText="1"/>
    </xf>
    <xf numFmtId="0" fontId="6" fillId="2" borderId="1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/>
    </xf>
    <xf numFmtId="0" fontId="7" fillId="2" borderId="0" xfId="0" applyFont="1" applyFill="1"/>
    <xf numFmtId="0" fontId="2" fillId="2" borderId="1" xfId="0" applyFont="1" applyFill="1" applyBorder="1" applyAlignment="1">
      <alignment horizontal="center" vertical="top"/>
    </xf>
    <xf numFmtId="3" fontId="4" fillId="2" borderId="1" xfId="0" applyNumberFormat="1" applyFont="1" applyFill="1" applyBorder="1"/>
    <xf numFmtId="0" fontId="7" fillId="2" borderId="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166" fontId="7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166" fontId="2" fillId="2" borderId="1" xfId="0" applyNumberFormat="1" applyFont="1" applyFill="1" applyBorder="1"/>
    <xf numFmtId="0" fontId="7" fillId="2" borderId="2" xfId="0" applyFont="1" applyFill="1" applyBorder="1" applyAlignment="1">
      <alignment wrapText="1"/>
    </xf>
    <xf numFmtId="3" fontId="4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2" borderId="8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166" fontId="2" fillId="2" borderId="8" xfId="0" applyNumberFormat="1" applyFont="1" applyFill="1" applyBorder="1"/>
    <xf numFmtId="166" fontId="2" fillId="2" borderId="2" xfId="0" applyNumberFormat="1" applyFont="1" applyFill="1" applyBorder="1"/>
    <xf numFmtId="166" fontId="0" fillId="2" borderId="1" xfId="0" applyNumberFormat="1" applyFill="1" applyBorder="1"/>
    <xf numFmtId="166" fontId="0" fillId="2" borderId="0" xfId="0" applyNumberFormat="1" applyFill="1"/>
    <xf numFmtId="0" fontId="5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166" fontId="4" fillId="2" borderId="0" xfId="0" applyNumberFormat="1" applyFont="1" applyFill="1" applyAlignment="1">
      <alignment wrapText="1"/>
    </xf>
    <xf numFmtId="0" fontId="2" fillId="2" borderId="17" xfId="0" applyFont="1" applyFill="1" applyBorder="1"/>
    <xf numFmtId="0" fontId="6" fillId="2" borderId="18" xfId="0" applyFont="1" applyFill="1" applyBorder="1" applyAlignment="1">
      <alignment horizontal="left" shrinkToFit="1"/>
    </xf>
    <xf numFmtId="0" fontId="6" fillId="2" borderId="19" xfId="0" applyFont="1" applyFill="1" applyBorder="1" applyAlignment="1">
      <alignment horizontal="center" shrinkToFit="1"/>
    </xf>
    <xf numFmtId="166" fontId="9" fillId="2" borderId="20" xfId="0" applyNumberFormat="1" applyFont="1" applyFill="1" applyBorder="1"/>
    <xf numFmtId="166" fontId="9" fillId="2" borderId="21" xfId="0" applyNumberFormat="1" applyFont="1" applyFill="1" applyBorder="1"/>
    <xf numFmtId="0" fontId="2" fillId="2" borderId="22" xfId="0" applyFont="1" applyFill="1" applyBorder="1"/>
    <xf numFmtId="0" fontId="6" fillId="2" borderId="9" xfId="0" applyFont="1" applyFill="1" applyBorder="1" applyAlignment="1">
      <alignment horizontal="center" shrinkToFit="1"/>
    </xf>
    <xf numFmtId="0" fontId="4" fillId="2" borderId="23" xfId="0" applyFont="1" applyFill="1" applyBorder="1"/>
    <xf numFmtId="0" fontId="6" fillId="2" borderId="2" xfId="0" applyFont="1" applyFill="1" applyBorder="1" applyAlignment="1">
      <alignment horizontal="center" shrinkToFit="1"/>
    </xf>
    <xf numFmtId="166" fontId="4" fillId="2" borderId="24" xfId="0" applyNumberFormat="1" applyFont="1" applyFill="1" applyBorder="1"/>
    <xf numFmtId="166" fontId="4" fillId="2" borderId="23" xfId="0" applyNumberFormat="1" applyFont="1" applyFill="1" applyBorder="1"/>
    <xf numFmtId="0" fontId="2" fillId="2" borderId="22" xfId="0" applyFont="1" applyFill="1" applyBorder="1" applyAlignment="1">
      <alignment vertical="center"/>
    </xf>
    <xf numFmtId="166" fontId="2" fillId="2" borderId="24" xfId="0" applyNumberFormat="1" applyFont="1" applyFill="1" applyBorder="1"/>
    <xf numFmtId="0" fontId="2" fillId="2" borderId="22" xfId="0" applyFont="1" applyFill="1" applyBorder="1" applyAlignment="1">
      <alignment vertical="top"/>
    </xf>
    <xf numFmtId="0" fontId="5" fillId="2" borderId="0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 shrinkToFit="1"/>
    </xf>
    <xf numFmtId="0" fontId="3" fillId="2" borderId="1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vertical="center"/>
    </xf>
    <xf numFmtId="0" fontId="5" fillId="2" borderId="25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shrinkToFit="1"/>
    </xf>
    <xf numFmtId="166" fontId="4" fillId="2" borderId="28" xfId="0" applyNumberFormat="1" applyFont="1" applyFill="1" applyBorder="1"/>
    <xf numFmtId="166" fontId="4" fillId="2" borderId="16" xfId="0" applyNumberFormat="1" applyFont="1" applyFill="1" applyBorder="1"/>
    <xf numFmtId="166" fontId="4" fillId="2" borderId="26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7" fillId="2" borderId="8" xfId="0" applyFont="1" applyFill="1" applyBorder="1"/>
    <xf numFmtId="0" fontId="2" fillId="2" borderId="8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66" fontId="8" fillId="2" borderId="0" xfId="0" applyNumberFormat="1" applyFont="1" applyFill="1"/>
    <xf numFmtId="0" fontId="4" fillId="2" borderId="1" xfId="0" applyFont="1" applyFill="1" applyBorder="1" applyAlignment="1">
      <alignment horizontal="center"/>
    </xf>
    <xf numFmtId="166" fontId="8" fillId="2" borderId="0" xfId="0" applyNumberFormat="1" applyFont="1" applyFill="1" applyBorder="1"/>
    <xf numFmtId="164" fontId="2" fillId="2" borderId="2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166" fontId="2" fillId="2" borderId="5" xfId="0" applyNumberFormat="1" applyFont="1" applyFill="1" applyBorder="1"/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166" fontId="4" fillId="2" borderId="3" xfId="0" applyNumberFormat="1" applyFont="1" applyFill="1" applyBorder="1"/>
    <xf numFmtId="166" fontId="2" fillId="2" borderId="3" xfId="0" applyNumberFormat="1" applyFont="1" applyFill="1" applyBorder="1"/>
    <xf numFmtId="0" fontId="26" fillId="0" borderId="3" xfId="0" applyFont="1" applyBorder="1" applyAlignment="1">
      <alignment horizontal="left" vertical="top" wrapText="1"/>
    </xf>
    <xf numFmtId="0" fontId="26" fillId="0" borderId="3" xfId="0" applyFont="1" applyBorder="1" applyAlignment="1"/>
    <xf numFmtId="0" fontId="26" fillId="0" borderId="3" xfId="0" applyFont="1" applyFill="1" applyBorder="1" applyAlignment="1">
      <alignment horizontal="justify" vertical="top" wrapText="1"/>
    </xf>
    <xf numFmtId="0" fontId="26" fillId="0" borderId="3" xfId="0" applyFont="1" applyBorder="1" applyAlignment="1">
      <alignment horizontal="justify" vertical="top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0" fillId="2" borderId="9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11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right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vertical="center" wrapText="1" shrinkToFit="1"/>
    </xf>
    <xf numFmtId="0" fontId="0" fillId="2" borderId="14" xfId="0" applyFill="1" applyBorder="1" applyAlignment="1">
      <alignment vertical="center" wrapText="1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16" fillId="0" borderId="0" xfId="0" applyFont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0" fillId="0" borderId="9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5" fillId="0" borderId="7" xfId="0" applyFont="1" applyBorder="1" applyAlignment="1">
      <alignment horizontal="right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  <color rgb="FFFFFF66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tabSelected="1" zoomScaleNormal="100" workbookViewId="0">
      <selection activeCell="I22" sqref="I22"/>
    </sheetView>
  </sheetViews>
  <sheetFormatPr defaultRowHeight="12.75" x14ac:dyDescent="0.2"/>
  <cols>
    <col min="1" max="1" width="8.42578125" customWidth="1"/>
    <col min="2" max="2" width="54.42578125" customWidth="1"/>
    <col min="3" max="3" width="5.28515625" hidden="1" customWidth="1"/>
    <col min="4" max="4" width="25.42578125" customWidth="1"/>
    <col min="9" max="9" width="9.5703125" bestFit="1" customWidth="1"/>
  </cols>
  <sheetData>
    <row r="1" spans="1:5" x14ac:dyDescent="0.2">
      <c r="D1" s="3" t="s">
        <v>0</v>
      </c>
      <c r="E1" s="3"/>
    </row>
    <row r="2" spans="1:5" x14ac:dyDescent="0.2">
      <c r="D2" s="4" t="s">
        <v>706</v>
      </c>
      <c r="E2" s="4"/>
    </row>
    <row r="3" spans="1:5" ht="12.75" customHeight="1" x14ac:dyDescent="0.2">
      <c r="A3" s="32"/>
      <c r="B3" s="32"/>
      <c r="C3" s="32"/>
      <c r="D3" s="4" t="s">
        <v>807</v>
      </c>
      <c r="E3" s="29"/>
    </row>
    <row r="4" spans="1:5" ht="12.75" customHeight="1" x14ac:dyDescent="0.2">
      <c r="A4" s="32"/>
      <c r="B4" s="32"/>
      <c r="C4" s="32"/>
      <c r="D4" s="90" t="s">
        <v>707</v>
      </c>
      <c r="E4" s="29"/>
    </row>
    <row r="5" spans="1:5" ht="15" customHeight="1" x14ac:dyDescent="0.2">
      <c r="B5" s="58" t="s">
        <v>708</v>
      </c>
      <c r="C5" s="33"/>
      <c r="D5" s="33"/>
    </row>
    <row r="6" spans="1:5" ht="15" customHeight="1" x14ac:dyDescent="0.2">
      <c r="B6" s="58"/>
      <c r="C6" s="33"/>
      <c r="D6" s="33"/>
      <c r="E6" s="33"/>
    </row>
    <row r="7" spans="1:5" ht="23.25" customHeight="1" x14ac:dyDescent="0.2">
      <c r="A7" s="174" t="s">
        <v>110</v>
      </c>
      <c r="B7" s="174" t="s">
        <v>1</v>
      </c>
      <c r="C7" s="175"/>
      <c r="D7" s="176" t="s">
        <v>168</v>
      </c>
    </row>
    <row r="8" spans="1:5" ht="15.75" customHeight="1" x14ac:dyDescent="0.2">
      <c r="A8" s="174">
        <v>1</v>
      </c>
      <c r="B8" s="174">
        <v>2</v>
      </c>
      <c r="C8" s="177"/>
      <c r="D8" s="176">
        <v>3</v>
      </c>
    </row>
    <row r="9" spans="1:5" x14ac:dyDescent="0.2">
      <c r="A9" s="205" t="s">
        <v>2</v>
      </c>
      <c r="B9" s="205" t="s">
        <v>3</v>
      </c>
      <c r="C9" s="205"/>
      <c r="D9" s="206">
        <f>D10+D11+D15</f>
        <v>38927</v>
      </c>
    </row>
    <row r="10" spans="1:5" x14ac:dyDescent="0.2">
      <c r="A10" s="175" t="s">
        <v>4</v>
      </c>
      <c r="B10" s="175" t="s">
        <v>5</v>
      </c>
      <c r="C10" s="175"/>
      <c r="D10" s="207">
        <v>36561</v>
      </c>
    </row>
    <row r="11" spans="1:5" x14ac:dyDescent="0.2">
      <c r="A11" s="175" t="s">
        <v>8</v>
      </c>
      <c r="B11" s="175" t="s">
        <v>204</v>
      </c>
      <c r="C11" s="175"/>
      <c r="D11" s="207">
        <f>D12+D13+D14</f>
        <v>2276</v>
      </c>
    </row>
    <row r="12" spans="1:5" x14ac:dyDescent="0.2">
      <c r="A12" s="175" t="s">
        <v>9</v>
      </c>
      <c r="B12" s="175" t="s">
        <v>10</v>
      </c>
      <c r="C12" s="175"/>
      <c r="D12" s="207">
        <v>630</v>
      </c>
    </row>
    <row r="13" spans="1:5" x14ac:dyDescent="0.2">
      <c r="A13" s="175" t="s">
        <v>205</v>
      </c>
      <c r="B13" s="175" t="s">
        <v>11</v>
      </c>
      <c r="C13" s="175"/>
      <c r="D13" s="207">
        <v>23</v>
      </c>
    </row>
    <row r="14" spans="1:5" x14ac:dyDescent="0.2">
      <c r="A14" s="175" t="s">
        <v>206</v>
      </c>
      <c r="B14" s="175" t="s">
        <v>96</v>
      </c>
      <c r="C14" s="175"/>
      <c r="D14" s="207">
        <v>1623</v>
      </c>
      <c r="E14" s="29"/>
    </row>
    <row r="15" spans="1:5" x14ac:dyDescent="0.2">
      <c r="A15" s="175" t="s">
        <v>12</v>
      </c>
      <c r="B15" s="175" t="s">
        <v>207</v>
      </c>
      <c r="C15" s="175"/>
      <c r="D15" s="207">
        <f>D16</f>
        <v>90</v>
      </c>
    </row>
    <row r="16" spans="1:5" x14ac:dyDescent="0.2">
      <c r="A16" s="175" t="s">
        <v>13</v>
      </c>
      <c r="B16" s="175" t="s">
        <v>169</v>
      </c>
      <c r="C16" s="175"/>
      <c r="D16" s="207">
        <v>90</v>
      </c>
    </row>
    <row r="17" spans="1:15" x14ac:dyDescent="0.2">
      <c r="A17" s="208" t="s">
        <v>14</v>
      </c>
      <c r="B17" s="208" t="s">
        <v>181</v>
      </c>
      <c r="C17" s="208"/>
      <c r="D17" s="178">
        <f>D18+D30</f>
        <v>25551.899999999998</v>
      </c>
      <c r="F17" s="1"/>
      <c r="G17" s="15"/>
      <c r="I17" s="8"/>
      <c r="J17" s="1"/>
      <c r="K17" s="1"/>
      <c r="L17" s="1"/>
      <c r="M17" s="1"/>
      <c r="N17" s="1"/>
      <c r="O17" s="1"/>
    </row>
    <row r="18" spans="1:15" ht="12.75" customHeight="1" x14ac:dyDescent="0.2">
      <c r="A18" s="209" t="s">
        <v>15</v>
      </c>
      <c r="B18" s="210" t="s">
        <v>182</v>
      </c>
      <c r="C18" s="175"/>
      <c r="D18" s="211">
        <f>D19+D24+D29</f>
        <v>16946.599999999999</v>
      </c>
      <c r="E18" s="1"/>
      <c r="F18" s="1"/>
      <c r="G18" s="19"/>
      <c r="I18" s="1"/>
      <c r="J18" s="1"/>
      <c r="K18" s="1"/>
      <c r="L18" s="1"/>
      <c r="M18" s="1"/>
      <c r="N18" s="1"/>
      <c r="O18" s="1"/>
    </row>
    <row r="19" spans="1:15" ht="12.75" customHeight="1" x14ac:dyDescent="0.2">
      <c r="A19" s="212" t="s">
        <v>16</v>
      </c>
      <c r="B19" s="470" t="s">
        <v>183</v>
      </c>
      <c r="C19" s="471"/>
      <c r="D19" s="207">
        <f>D20+D21+D22+D23</f>
        <v>16042.3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2.75" customHeight="1" x14ac:dyDescent="0.2">
      <c r="A20" s="213" t="s">
        <v>184</v>
      </c>
      <c r="B20" s="212" t="s">
        <v>185</v>
      </c>
      <c r="C20" s="214"/>
      <c r="D20" s="175">
        <v>3503.4</v>
      </c>
      <c r="F20" s="15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">
      <c r="A21" s="175" t="s">
        <v>186</v>
      </c>
      <c r="B21" s="175" t="s">
        <v>210</v>
      </c>
      <c r="C21" s="175"/>
      <c r="D21" s="207">
        <v>12157.8</v>
      </c>
      <c r="E21" s="1"/>
      <c r="F21" s="15"/>
      <c r="G21" s="1"/>
      <c r="H21" s="1"/>
      <c r="I21" s="1"/>
      <c r="J21" s="1"/>
      <c r="K21" s="1"/>
      <c r="L21" s="1"/>
      <c r="M21" s="1"/>
      <c r="N21" s="1"/>
      <c r="O21" s="1"/>
    </row>
    <row r="22" spans="1:15" ht="24.75" customHeight="1" x14ac:dyDescent="0.2">
      <c r="A22" s="213" t="s">
        <v>187</v>
      </c>
      <c r="B22" s="215" t="s">
        <v>190</v>
      </c>
      <c r="C22" s="215"/>
      <c r="D22" s="175">
        <v>89.1</v>
      </c>
      <c r="F22" s="15"/>
      <c r="G22" s="1"/>
      <c r="H22" s="1"/>
      <c r="I22" s="1"/>
      <c r="J22" s="1"/>
      <c r="K22" s="1"/>
      <c r="L22" s="1"/>
      <c r="M22" s="1"/>
      <c r="N22" s="1"/>
      <c r="O22" s="1"/>
    </row>
    <row r="23" spans="1:15" ht="12.75" customHeight="1" x14ac:dyDescent="0.2">
      <c r="A23" s="212" t="s">
        <v>188</v>
      </c>
      <c r="B23" s="215" t="s">
        <v>189</v>
      </c>
      <c r="C23" s="215"/>
      <c r="D23" s="216">
        <v>292</v>
      </c>
      <c r="E23" s="1"/>
      <c r="F23" s="19"/>
      <c r="G23" s="1"/>
      <c r="H23" s="1"/>
      <c r="I23" s="1"/>
      <c r="J23" s="1"/>
      <c r="K23" s="1"/>
      <c r="L23" s="1"/>
      <c r="M23" s="1"/>
      <c r="N23" s="1"/>
      <c r="O23" s="1"/>
    </row>
    <row r="24" spans="1:15" ht="12.75" customHeight="1" x14ac:dyDescent="0.2">
      <c r="A24" s="217" t="s">
        <v>17</v>
      </c>
      <c r="B24" s="217" t="s">
        <v>209</v>
      </c>
      <c r="C24" s="215"/>
      <c r="D24" s="218">
        <f>D25+D26+D27+D28</f>
        <v>142.29999999999998</v>
      </c>
      <c r="E24" s="1"/>
      <c r="F24" s="19"/>
      <c r="G24" s="1"/>
      <c r="H24" s="1"/>
      <c r="I24" s="1"/>
      <c r="J24" s="1"/>
      <c r="K24" s="1"/>
      <c r="L24" s="1"/>
      <c r="M24" s="1"/>
      <c r="N24" s="1"/>
      <c r="O24" s="1"/>
    </row>
    <row r="25" spans="1:15" ht="24" customHeight="1" x14ac:dyDescent="0.2">
      <c r="A25" s="213" t="s">
        <v>655</v>
      </c>
      <c r="B25" s="210" t="s">
        <v>165</v>
      </c>
      <c r="C25" s="212"/>
      <c r="D25" s="216">
        <v>56</v>
      </c>
      <c r="F25" s="19"/>
      <c r="G25" s="1"/>
      <c r="H25" s="1"/>
      <c r="I25" s="1"/>
      <c r="J25" s="1"/>
      <c r="K25" s="1"/>
      <c r="L25" s="1"/>
      <c r="M25" s="1"/>
      <c r="N25" s="1"/>
      <c r="O25" s="1"/>
    </row>
    <row r="26" spans="1:15" ht="24" customHeight="1" x14ac:dyDescent="0.2">
      <c r="A26" s="213" t="s">
        <v>656</v>
      </c>
      <c r="B26" s="217" t="s">
        <v>199</v>
      </c>
      <c r="C26" s="212"/>
      <c r="D26" s="175">
        <v>4.0999999999999996</v>
      </c>
      <c r="F26" s="19"/>
      <c r="G26" s="1"/>
      <c r="H26" s="1"/>
      <c r="I26" s="1"/>
      <c r="J26" s="1"/>
      <c r="K26" s="1"/>
      <c r="L26" s="1"/>
      <c r="M26" s="1"/>
      <c r="N26" s="1"/>
      <c r="O26" s="1"/>
    </row>
    <row r="27" spans="1:15" ht="60.75" customHeight="1" x14ac:dyDescent="0.2">
      <c r="A27" s="213" t="s">
        <v>657</v>
      </c>
      <c r="B27" s="217" t="s">
        <v>729</v>
      </c>
      <c r="C27" s="212"/>
      <c r="D27" s="216">
        <v>63</v>
      </c>
      <c r="F27" s="19"/>
      <c r="G27" s="1"/>
      <c r="H27" s="1"/>
      <c r="I27" s="1"/>
      <c r="J27" s="1"/>
      <c r="K27" s="1"/>
      <c r="L27" s="1"/>
      <c r="M27" s="1"/>
      <c r="N27" s="1"/>
      <c r="O27" s="1"/>
    </row>
    <row r="28" spans="1:15" ht="12.75" customHeight="1" x14ac:dyDescent="0.2">
      <c r="A28" s="219" t="s">
        <v>730</v>
      </c>
      <c r="B28" s="217" t="s">
        <v>661</v>
      </c>
      <c r="C28" s="217"/>
      <c r="D28" s="227">
        <v>19.2</v>
      </c>
      <c r="E28" s="1"/>
      <c r="F28" s="1"/>
      <c r="G28" s="1"/>
      <c r="H28" s="15"/>
      <c r="I28" s="1"/>
      <c r="J28" s="1"/>
      <c r="K28" s="1"/>
      <c r="L28" s="1"/>
      <c r="M28" s="1"/>
      <c r="N28" s="1"/>
      <c r="O28" s="1"/>
    </row>
    <row r="29" spans="1:15" ht="24" customHeight="1" x14ac:dyDescent="0.2">
      <c r="A29" s="219" t="s">
        <v>130</v>
      </c>
      <c r="B29" s="212" t="s">
        <v>191</v>
      </c>
      <c r="C29" s="217"/>
      <c r="D29" s="223">
        <v>762</v>
      </c>
      <c r="E29" s="1"/>
      <c r="F29" s="1"/>
      <c r="G29" s="1"/>
      <c r="H29" s="15"/>
      <c r="I29" s="1"/>
      <c r="J29" s="1"/>
      <c r="K29" s="1"/>
      <c r="L29" s="1"/>
      <c r="M29" s="1"/>
      <c r="N29" s="1"/>
      <c r="O29" s="1"/>
    </row>
    <row r="30" spans="1:15" ht="12.75" customHeight="1" x14ac:dyDescent="0.2">
      <c r="A30" s="217" t="s">
        <v>192</v>
      </c>
      <c r="B30" s="220" t="s">
        <v>193</v>
      </c>
      <c r="C30" s="217"/>
      <c r="D30" s="211">
        <f>D31+D36</f>
        <v>8605.2999999999993</v>
      </c>
      <c r="E30" s="1"/>
      <c r="F30" s="1"/>
      <c r="G30" s="1"/>
      <c r="H30" s="15"/>
      <c r="I30" s="1"/>
      <c r="J30" s="1"/>
      <c r="K30" s="1"/>
      <c r="L30" s="1"/>
      <c r="M30" s="1"/>
      <c r="N30" s="1"/>
      <c r="O30" s="1"/>
    </row>
    <row r="31" spans="1:15" ht="12.75" customHeight="1" x14ac:dyDescent="0.2">
      <c r="A31" s="217" t="s">
        <v>194</v>
      </c>
      <c r="B31" s="220" t="s">
        <v>215</v>
      </c>
      <c r="C31" s="217"/>
      <c r="D31" s="211">
        <f>D32+D33+D34+D35</f>
        <v>3711.7</v>
      </c>
      <c r="E31" s="1"/>
      <c r="F31" s="1"/>
      <c r="G31" s="1"/>
      <c r="H31" s="15"/>
      <c r="I31" s="1"/>
      <c r="J31" s="1"/>
      <c r="K31" s="1"/>
      <c r="L31" s="1"/>
      <c r="M31" s="1"/>
      <c r="N31" s="1"/>
      <c r="O31" s="1"/>
    </row>
    <row r="32" spans="1:15" ht="24" customHeight="1" x14ac:dyDescent="0.2">
      <c r="A32" s="217" t="s">
        <v>196</v>
      </c>
      <c r="B32" s="220" t="s">
        <v>165</v>
      </c>
      <c r="C32" s="217"/>
      <c r="D32" s="175">
        <v>3194.1</v>
      </c>
      <c r="E32" s="1"/>
      <c r="F32" s="15"/>
      <c r="G32" s="1"/>
      <c r="H32" s="1"/>
      <c r="I32" s="1"/>
      <c r="J32" s="1"/>
      <c r="K32" s="1"/>
      <c r="L32" s="1"/>
      <c r="M32" s="1"/>
      <c r="N32" s="1"/>
      <c r="O32" s="1"/>
    </row>
    <row r="33" spans="1:15" ht="24" customHeight="1" x14ac:dyDescent="0.2">
      <c r="A33" s="217" t="s">
        <v>197</v>
      </c>
      <c r="B33" s="217" t="s">
        <v>199</v>
      </c>
      <c r="C33" s="217"/>
      <c r="D33" s="175">
        <v>53.6</v>
      </c>
      <c r="E33" s="1"/>
      <c r="F33" s="15"/>
      <c r="G33" s="1"/>
      <c r="H33" s="1"/>
      <c r="I33" s="1"/>
      <c r="J33" s="1"/>
      <c r="K33" s="1"/>
      <c r="L33" s="1"/>
      <c r="M33" s="1"/>
      <c r="N33" s="1"/>
      <c r="O33" s="1"/>
    </row>
    <row r="34" spans="1:15" ht="12.75" customHeight="1" x14ac:dyDescent="0.2">
      <c r="A34" s="217" t="s">
        <v>658</v>
      </c>
      <c r="B34" s="217" t="s">
        <v>208</v>
      </c>
      <c r="C34" s="217"/>
      <c r="D34" s="216">
        <v>4</v>
      </c>
      <c r="E34" s="1"/>
      <c r="F34" s="15"/>
      <c r="G34" s="1"/>
      <c r="H34" s="1"/>
      <c r="I34" s="1"/>
      <c r="J34" s="1"/>
      <c r="K34" s="1"/>
      <c r="L34" s="1"/>
      <c r="M34" s="1"/>
      <c r="N34" s="1"/>
      <c r="O34" s="1"/>
    </row>
    <row r="35" spans="1:15" ht="12.75" customHeight="1" x14ac:dyDescent="0.2">
      <c r="A35" s="217" t="s">
        <v>659</v>
      </c>
      <c r="B35" s="175" t="s">
        <v>660</v>
      </c>
      <c r="C35" s="217"/>
      <c r="D35" s="216">
        <v>460</v>
      </c>
      <c r="E35" s="1"/>
      <c r="F35" s="15"/>
      <c r="G35" s="1"/>
      <c r="H35" s="1"/>
      <c r="I35" s="1"/>
      <c r="J35" s="1"/>
      <c r="K35" s="1"/>
      <c r="L35" s="1"/>
      <c r="M35" s="1"/>
      <c r="N35" s="1"/>
      <c r="O35" s="1"/>
    </row>
    <row r="36" spans="1:15" ht="24" customHeight="1" x14ac:dyDescent="0.2">
      <c r="A36" s="217" t="s">
        <v>195</v>
      </c>
      <c r="B36" s="212" t="s">
        <v>198</v>
      </c>
      <c r="C36" s="217"/>
      <c r="D36" s="221">
        <v>4893.6000000000004</v>
      </c>
      <c r="E36" s="1"/>
      <c r="F36" s="15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">
      <c r="A37" s="205" t="s">
        <v>18</v>
      </c>
      <c r="B37" s="205" t="s">
        <v>19</v>
      </c>
      <c r="C37" s="205"/>
      <c r="D37" s="206">
        <f>D38+D39+D40+D41</f>
        <v>490</v>
      </c>
      <c r="E37" s="1"/>
      <c r="F37" s="1"/>
      <c r="G37" s="1"/>
      <c r="H37" s="15"/>
      <c r="I37" s="1"/>
      <c r="J37" s="1"/>
      <c r="K37" s="1"/>
      <c r="L37" s="1"/>
      <c r="M37" s="1"/>
      <c r="N37" s="1"/>
      <c r="O37" s="1"/>
    </row>
    <row r="38" spans="1:15" ht="24" customHeight="1" x14ac:dyDescent="0.2">
      <c r="A38" s="222" t="s">
        <v>20</v>
      </c>
      <c r="B38" s="470" t="s">
        <v>22</v>
      </c>
      <c r="C38" s="470"/>
      <c r="D38" s="207">
        <v>230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2.75" customHeight="1" x14ac:dyDescent="0.2">
      <c r="A39" s="222" t="s">
        <v>21</v>
      </c>
      <c r="B39" s="212" t="s">
        <v>152</v>
      </c>
      <c r="C39" s="212"/>
      <c r="D39" s="207">
        <v>15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2.75" customHeight="1" x14ac:dyDescent="0.2">
      <c r="A40" s="222" t="s">
        <v>109</v>
      </c>
      <c r="B40" s="212" t="s">
        <v>131</v>
      </c>
      <c r="C40" s="212"/>
      <c r="D40" s="207">
        <v>155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2.75" customHeight="1" x14ac:dyDescent="0.2">
      <c r="A41" s="222" t="s">
        <v>172</v>
      </c>
      <c r="B41" s="212" t="s">
        <v>173</v>
      </c>
      <c r="C41" s="212"/>
      <c r="D41" s="207">
        <v>90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">
      <c r="A42" s="205" t="s">
        <v>23</v>
      </c>
      <c r="B42" s="205" t="s">
        <v>24</v>
      </c>
      <c r="C42" s="205"/>
      <c r="D42" s="206">
        <f>D43+D44+D45+D46+D47</f>
        <v>5151.8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">
      <c r="A43" s="175" t="s">
        <v>25</v>
      </c>
      <c r="B43" s="175" t="s">
        <v>180</v>
      </c>
      <c r="C43" s="175"/>
      <c r="D43" s="223">
        <v>175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">
      <c r="A44" s="175" t="s">
        <v>26</v>
      </c>
      <c r="B44" s="175" t="s">
        <v>24</v>
      </c>
      <c r="C44" s="175"/>
      <c r="D44" s="207">
        <v>1065.9000000000001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3.5" customHeight="1" x14ac:dyDescent="0.2">
      <c r="A45" s="222" t="s">
        <v>151</v>
      </c>
      <c r="B45" s="470" t="s">
        <v>174</v>
      </c>
      <c r="C45" s="470"/>
      <c r="D45" s="207">
        <v>2040.9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3.5" customHeight="1" x14ac:dyDescent="0.2">
      <c r="A46" s="222" t="s">
        <v>200</v>
      </c>
      <c r="B46" s="212" t="s">
        <v>201</v>
      </c>
      <c r="C46" s="212"/>
      <c r="D46" s="207">
        <v>110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3.5" customHeight="1" x14ac:dyDescent="0.2">
      <c r="A47" s="222" t="s">
        <v>202</v>
      </c>
      <c r="B47" s="212" t="s">
        <v>213</v>
      </c>
      <c r="C47" s="212"/>
      <c r="D47" s="207">
        <v>1760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2.75" customHeight="1" x14ac:dyDescent="0.2">
      <c r="A48" s="222" t="s">
        <v>211</v>
      </c>
      <c r="B48" s="224" t="s">
        <v>212</v>
      </c>
      <c r="C48" s="212"/>
      <c r="D48" s="207">
        <v>1700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">
      <c r="A49" s="175" t="s">
        <v>27</v>
      </c>
      <c r="B49" s="175" t="s">
        <v>28</v>
      </c>
      <c r="C49" s="175"/>
      <c r="D49" s="207">
        <v>40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">
      <c r="A50" s="175" t="s">
        <v>29</v>
      </c>
      <c r="B50" s="175" t="s">
        <v>701</v>
      </c>
      <c r="C50" s="175"/>
      <c r="D50" s="207">
        <v>10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2.75" customHeight="1" x14ac:dyDescent="0.2">
      <c r="A51" s="212" t="s">
        <v>30</v>
      </c>
      <c r="B51" s="472" t="s">
        <v>157</v>
      </c>
      <c r="C51" s="473"/>
      <c r="D51" s="207">
        <v>51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2.75" customHeight="1" x14ac:dyDescent="0.2">
      <c r="A52" s="212" t="s">
        <v>232</v>
      </c>
      <c r="B52" s="225" t="s">
        <v>176</v>
      </c>
      <c r="C52" s="226"/>
      <c r="D52" s="207">
        <v>20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2.75" customHeight="1" x14ac:dyDescent="0.2">
      <c r="A53" s="221" t="s">
        <v>31</v>
      </c>
      <c r="B53" s="208" t="s">
        <v>203</v>
      </c>
      <c r="C53" s="208"/>
      <c r="D53" s="178">
        <f>D9+D17+D37+D42+D49+D50+D51</f>
        <v>70221.7</v>
      </c>
      <c r="E53" s="1"/>
      <c r="F53" s="1"/>
      <c r="G53" s="15"/>
      <c r="H53" s="1"/>
      <c r="I53" s="1"/>
      <c r="J53" s="1"/>
      <c r="K53" s="1"/>
      <c r="L53" s="1"/>
      <c r="M53" s="1"/>
      <c r="N53" s="1"/>
      <c r="O53" s="1"/>
    </row>
    <row r="54" spans="1:15" ht="12.75" customHeight="1" x14ac:dyDescent="0.2">
      <c r="A54" s="19"/>
      <c r="B54" s="23"/>
      <c r="C54" s="23"/>
      <c r="D54" s="1"/>
      <c r="E54" s="1"/>
      <c r="F54" s="1"/>
      <c r="G54" s="15"/>
      <c r="H54" s="1"/>
      <c r="I54" s="1"/>
      <c r="J54" s="1"/>
      <c r="K54" s="1"/>
      <c r="L54" s="1"/>
      <c r="M54" s="1"/>
      <c r="N54" s="1"/>
      <c r="O54" s="1"/>
    </row>
    <row r="55" spans="1:15" ht="12.75" customHeight="1" x14ac:dyDescent="0.2">
      <c r="A55" s="23"/>
      <c r="B55" s="23" t="s">
        <v>214</v>
      </c>
      <c r="C55" s="23"/>
      <c r="D55" s="17"/>
      <c r="E55" s="17"/>
      <c r="F55" s="17"/>
      <c r="G55" s="15"/>
      <c r="H55" s="1"/>
      <c r="I55" s="1"/>
      <c r="J55" s="1"/>
      <c r="K55" s="1"/>
      <c r="L55" s="1"/>
      <c r="M55" s="1"/>
      <c r="N55" s="1"/>
      <c r="O55" s="1"/>
    </row>
    <row r="56" spans="1:15" ht="12.75" customHeight="1" x14ac:dyDescent="0.2">
      <c r="A56" s="19"/>
      <c r="B56" s="19"/>
      <c r="C56" s="23"/>
      <c r="D56" s="31"/>
      <c r="E56" s="17"/>
      <c r="F56" s="17"/>
      <c r="G56" s="15"/>
      <c r="H56" s="1"/>
      <c r="I56" s="1"/>
      <c r="J56" s="1"/>
      <c r="K56" s="1"/>
      <c r="L56" s="1"/>
      <c r="M56" s="1"/>
      <c r="N56" s="1"/>
      <c r="O56" s="1"/>
    </row>
    <row r="57" spans="1:15" ht="12.75" customHeight="1" x14ac:dyDescent="0.2">
      <c r="A57" s="19"/>
      <c r="B57" s="19"/>
      <c r="C57" s="23"/>
      <c r="D57" s="31"/>
      <c r="E57" s="17"/>
      <c r="F57" s="17"/>
      <c r="G57" s="15"/>
      <c r="H57" s="1"/>
      <c r="I57" s="1"/>
      <c r="J57" s="1"/>
      <c r="K57" s="1"/>
      <c r="L57" s="1"/>
      <c r="M57" s="1"/>
      <c r="N57" s="1"/>
      <c r="O57" s="1"/>
    </row>
    <row r="58" spans="1:15" ht="12.75" customHeight="1" x14ac:dyDescent="0.2">
      <c r="A58" s="19"/>
      <c r="B58" s="19"/>
      <c r="C58" s="23"/>
      <c r="D58" s="31"/>
      <c r="E58" s="17"/>
      <c r="F58" s="17"/>
      <c r="G58" s="15"/>
      <c r="H58" s="1"/>
      <c r="I58" s="1"/>
      <c r="J58" s="1"/>
      <c r="K58" s="1"/>
      <c r="L58" s="1"/>
      <c r="M58" s="1"/>
      <c r="N58" s="1"/>
      <c r="O58" s="1"/>
    </row>
    <row r="59" spans="1:15" ht="12.75" customHeight="1" x14ac:dyDescent="0.2">
      <c r="A59" s="19"/>
      <c r="B59" s="19"/>
      <c r="C59" s="23"/>
      <c r="D59" s="31"/>
      <c r="E59" s="17"/>
      <c r="F59" s="17"/>
      <c r="G59" s="15"/>
      <c r="H59" s="1"/>
      <c r="I59" s="1"/>
      <c r="J59" s="1"/>
      <c r="K59" s="1"/>
      <c r="L59" s="1"/>
      <c r="M59" s="1"/>
      <c r="N59" s="1"/>
      <c r="O59" s="1"/>
    </row>
    <row r="60" spans="1:15" ht="12.75" customHeight="1" x14ac:dyDescent="0.2">
      <c r="A60" s="19"/>
      <c r="B60" s="23"/>
      <c r="C60" s="23"/>
      <c r="D60" s="31"/>
      <c r="E60" s="17"/>
      <c r="F60" s="17"/>
      <c r="G60" s="15"/>
      <c r="H60" s="1"/>
      <c r="I60" s="1"/>
      <c r="J60" s="1"/>
      <c r="K60" s="1"/>
      <c r="L60" s="1"/>
      <c r="M60" s="1"/>
      <c r="N60" s="1"/>
      <c r="O60" s="1"/>
    </row>
    <row r="61" spans="1:15" ht="12.75" customHeight="1" x14ac:dyDescent="0.2">
      <c r="A61" s="23"/>
      <c r="B61" s="31"/>
      <c r="C61" s="23"/>
      <c r="D61" s="31"/>
      <c r="E61" s="17"/>
      <c r="F61" s="17"/>
      <c r="G61" s="15"/>
      <c r="H61" s="1"/>
      <c r="I61" s="1"/>
      <c r="J61" s="1"/>
      <c r="K61" s="1"/>
      <c r="L61" s="1"/>
      <c r="M61" s="1"/>
      <c r="N61" s="1"/>
      <c r="O61" s="1"/>
    </row>
    <row r="62" spans="1:15" ht="12.75" customHeight="1" x14ac:dyDescent="0.2">
      <c r="A62" s="34"/>
      <c r="B62" s="19"/>
      <c r="C62" s="23"/>
      <c r="D62" s="31"/>
      <c r="E62" s="17"/>
      <c r="F62" s="17"/>
      <c r="G62" s="15"/>
      <c r="H62" s="1"/>
      <c r="I62" s="1"/>
      <c r="J62" s="1"/>
      <c r="K62" s="1"/>
      <c r="L62" s="1"/>
      <c r="M62" s="1"/>
      <c r="N62" s="1"/>
      <c r="O62" s="1"/>
    </row>
    <row r="63" spans="1:15" ht="12.75" customHeight="1" x14ac:dyDescent="0.2">
      <c r="A63" s="19"/>
      <c r="B63" s="19"/>
      <c r="C63" s="23"/>
      <c r="D63" s="31"/>
      <c r="E63" s="17"/>
      <c r="F63" s="17"/>
      <c r="G63" s="15"/>
      <c r="H63" s="1"/>
      <c r="I63" s="1"/>
      <c r="J63" s="1"/>
      <c r="K63" s="1"/>
      <c r="L63" s="1"/>
      <c r="M63" s="1"/>
      <c r="N63" s="1"/>
      <c r="O63" s="1"/>
    </row>
    <row r="64" spans="1:15" ht="12.75" customHeight="1" x14ac:dyDescent="0.2">
      <c r="A64" s="19"/>
      <c r="B64" s="19"/>
      <c r="C64" s="23"/>
      <c r="D64" s="31"/>
      <c r="E64" s="17"/>
      <c r="F64" s="17"/>
      <c r="G64" s="15"/>
      <c r="H64" s="1"/>
      <c r="I64" s="1"/>
      <c r="J64" s="1"/>
      <c r="K64" s="1"/>
      <c r="L64" s="1"/>
      <c r="M64" s="1"/>
      <c r="N64" s="1"/>
      <c r="O64" s="1"/>
    </row>
    <row r="65" spans="1:17" ht="12.75" customHeight="1" x14ac:dyDescent="0.2">
      <c r="A65" s="19"/>
      <c r="B65" s="19"/>
      <c r="C65" s="23"/>
      <c r="D65" s="31"/>
      <c r="E65" s="17"/>
      <c r="F65" s="17"/>
      <c r="G65" s="15"/>
      <c r="H65" s="1"/>
      <c r="I65" s="1"/>
      <c r="J65" s="1"/>
      <c r="K65" s="1"/>
      <c r="L65" s="1"/>
      <c r="M65" s="1"/>
      <c r="N65" s="1"/>
      <c r="O65" s="1"/>
    </row>
    <row r="66" spans="1:17" ht="12.75" customHeight="1" x14ac:dyDescent="0.2">
      <c r="A66" s="19"/>
      <c r="B66" s="23"/>
      <c r="C66" s="23"/>
      <c r="D66" s="31"/>
      <c r="E66" s="17"/>
      <c r="F66" s="17"/>
      <c r="G66" s="15"/>
      <c r="H66" s="1"/>
      <c r="I66" s="1"/>
      <c r="J66" s="1"/>
      <c r="K66" s="1"/>
      <c r="L66" s="1"/>
      <c r="M66" s="1"/>
      <c r="N66" s="1"/>
      <c r="O66" s="1"/>
    </row>
    <row r="67" spans="1:17" ht="12.75" customHeight="1" x14ac:dyDescent="0.2">
      <c r="A67" s="23"/>
      <c r="B67" s="31"/>
      <c r="C67" s="23"/>
      <c r="D67" s="31"/>
      <c r="E67" s="17"/>
      <c r="F67" s="17"/>
      <c r="G67" s="15"/>
      <c r="H67" s="1"/>
      <c r="I67" s="1"/>
      <c r="J67" s="1"/>
      <c r="K67" s="1"/>
      <c r="L67" s="1"/>
      <c r="M67" s="1"/>
      <c r="N67" s="1"/>
      <c r="O67" s="1"/>
    </row>
    <row r="68" spans="1:17" ht="12.75" customHeight="1" x14ac:dyDescent="0.2">
      <c r="A68" s="35"/>
      <c r="B68" s="31"/>
      <c r="C68" s="23"/>
      <c r="D68" s="31"/>
      <c r="E68" s="17"/>
      <c r="F68" s="17"/>
      <c r="G68" s="15"/>
      <c r="H68" s="1"/>
      <c r="I68" s="1"/>
      <c r="J68" s="1"/>
      <c r="K68" s="1"/>
      <c r="L68" s="1"/>
      <c r="M68" s="1"/>
      <c r="N68" s="1"/>
      <c r="O68" s="1"/>
    </row>
    <row r="69" spans="1:17" ht="12.75" customHeight="1" x14ac:dyDescent="0.2">
      <c r="A69" s="35"/>
      <c r="B69" s="31"/>
      <c r="C69" s="23"/>
      <c r="D69" s="31"/>
      <c r="E69" s="17"/>
      <c r="F69" s="17"/>
      <c r="G69" s="15"/>
      <c r="H69" s="1"/>
      <c r="I69" s="1"/>
      <c r="J69" s="1"/>
      <c r="K69" s="1"/>
      <c r="L69" s="1"/>
      <c r="M69" s="1"/>
      <c r="N69" s="1"/>
      <c r="O69" s="1"/>
    </row>
    <row r="70" spans="1:17" ht="12.75" customHeight="1" x14ac:dyDescent="0.2">
      <c r="A70" s="35"/>
      <c r="B70" s="31"/>
      <c r="C70" s="23"/>
      <c r="D70" s="31"/>
      <c r="E70" s="17"/>
      <c r="F70" s="17"/>
      <c r="G70" s="15"/>
      <c r="H70" s="1"/>
      <c r="I70" s="1"/>
      <c r="J70" s="1"/>
      <c r="K70" s="1"/>
      <c r="L70" s="1"/>
      <c r="M70" s="1"/>
      <c r="N70" s="1"/>
      <c r="O70" s="1"/>
    </row>
    <row r="71" spans="1:17" ht="12.75" customHeight="1" x14ac:dyDescent="0.2">
      <c r="A71" s="34"/>
      <c r="B71" s="23"/>
      <c r="C71" s="19"/>
      <c r="D71" s="31"/>
      <c r="E71" s="17"/>
      <c r="F71" s="17"/>
      <c r="G71" s="17"/>
      <c r="H71" s="1"/>
      <c r="I71" s="15"/>
      <c r="J71" s="1"/>
      <c r="K71" s="1"/>
      <c r="L71" s="1"/>
      <c r="M71" s="1"/>
      <c r="N71" s="1"/>
      <c r="O71" s="1"/>
      <c r="P71" s="1"/>
      <c r="Q71" s="1"/>
    </row>
    <row r="72" spans="1:17" ht="12.75" customHeight="1" x14ac:dyDescent="0.2">
      <c r="A72" s="19"/>
      <c r="B72" s="23"/>
      <c r="C72" s="23"/>
      <c r="D72" s="31"/>
      <c r="E72" s="17"/>
      <c r="F72" s="17"/>
      <c r="G72" s="15"/>
      <c r="H72" s="1"/>
      <c r="I72" s="1"/>
      <c r="J72" s="1"/>
      <c r="K72" s="1"/>
      <c r="L72" s="1"/>
      <c r="M72" s="1"/>
      <c r="N72" s="1"/>
      <c r="O72" s="1"/>
    </row>
    <row r="73" spans="1:17" x14ac:dyDescent="0.2">
      <c r="A73" s="19"/>
      <c r="B73" s="19"/>
      <c r="C73" s="17"/>
      <c r="D73" s="31"/>
      <c r="E73" s="31"/>
      <c r="F73" s="31"/>
      <c r="H73" s="1"/>
    </row>
    <row r="74" spans="1:17" x14ac:dyDescent="0.2">
      <c r="A74" s="19"/>
      <c r="B74" s="27"/>
      <c r="C74" s="17"/>
      <c r="D74" s="31"/>
      <c r="E74" s="31"/>
      <c r="F74" s="31"/>
      <c r="H74" s="1"/>
    </row>
    <row r="75" spans="1:17" x14ac:dyDescent="0.2">
      <c r="A75" s="19"/>
      <c r="B75" s="17"/>
      <c r="C75" s="17"/>
      <c r="D75" s="31"/>
      <c r="E75" s="31"/>
      <c r="F75" s="31"/>
    </row>
    <row r="76" spans="1:17" x14ac:dyDescent="0.2">
      <c r="A76" s="19"/>
      <c r="B76" s="19"/>
      <c r="C76" s="17"/>
      <c r="D76" s="31"/>
      <c r="E76" s="31"/>
      <c r="F76" s="31"/>
    </row>
    <row r="77" spans="1:17" x14ac:dyDescent="0.2">
      <c r="A77" s="19"/>
      <c r="B77" s="19"/>
      <c r="C77" s="23"/>
      <c r="D77" s="31"/>
      <c r="E77" s="31"/>
      <c r="F77" s="31"/>
    </row>
    <row r="78" spans="1:17" x14ac:dyDescent="0.2">
      <c r="A78" s="31"/>
      <c r="B78" s="31"/>
      <c r="C78" s="31"/>
      <c r="D78" s="31"/>
      <c r="E78" s="31"/>
      <c r="F78" s="31"/>
    </row>
    <row r="79" spans="1:17" x14ac:dyDescent="0.2">
      <c r="A79" s="34"/>
      <c r="B79" s="31"/>
      <c r="C79" s="31"/>
      <c r="D79" s="31"/>
      <c r="E79" s="31"/>
      <c r="F79" s="31"/>
    </row>
    <row r="80" spans="1:17" x14ac:dyDescent="0.2">
      <c r="D80" s="1"/>
    </row>
    <row r="81" spans="4:4" x14ac:dyDescent="0.2">
      <c r="D81" s="1"/>
    </row>
  </sheetData>
  <mergeCells count="4">
    <mergeCell ref="B19:C19"/>
    <mergeCell ref="B38:C38"/>
    <mergeCell ref="B45:C45"/>
    <mergeCell ref="B51:C51"/>
  </mergeCells>
  <pageMargins left="0.74803149606299213" right="0.70866141732283472" top="0.74803149606299213" bottom="0.74803149606299213" header="0.31496062992125984" footer="0.31496062992125984"/>
  <pageSetup paperSize="9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selection activeCell="L9" sqref="L9"/>
    </sheetView>
  </sheetViews>
  <sheetFormatPr defaultRowHeight="12.75" x14ac:dyDescent="0.2"/>
  <cols>
    <col min="1" max="1" width="5" customWidth="1"/>
    <col min="2" max="2" width="37.42578125" customWidth="1"/>
    <col min="3" max="3" width="9" customWidth="1"/>
    <col min="4" max="6" width="11.28515625" customWidth="1"/>
    <col min="8" max="8" width="6.5703125" customWidth="1"/>
  </cols>
  <sheetData>
    <row r="1" spans="1:6" x14ac:dyDescent="0.2">
      <c r="A1" s="228"/>
      <c r="B1" s="228"/>
      <c r="C1" s="228"/>
      <c r="D1" s="229" t="s">
        <v>0</v>
      </c>
      <c r="E1" s="229"/>
      <c r="F1" s="228"/>
    </row>
    <row r="2" spans="1:6" x14ac:dyDescent="0.2">
      <c r="A2" s="228"/>
      <c r="B2" s="228"/>
      <c r="C2" s="228"/>
      <c r="D2" s="230" t="s">
        <v>706</v>
      </c>
      <c r="E2" s="230"/>
      <c r="F2" s="228"/>
    </row>
    <row r="3" spans="1:6" x14ac:dyDescent="0.2">
      <c r="A3" s="228"/>
      <c r="B3" s="228"/>
      <c r="C3" s="228"/>
      <c r="D3" s="230" t="s">
        <v>808</v>
      </c>
      <c r="E3" s="230"/>
      <c r="F3" s="231"/>
    </row>
    <row r="4" spans="1:6" x14ac:dyDescent="0.2">
      <c r="A4" s="228"/>
      <c r="B4" s="228"/>
      <c r="C4" s="228"/>
      <c r="D4" s="228"/>
      <c r="E4" s="228"/>
      <c r="F4" s="232" t="s">
        <v>709</v>
      </c>
    </row>
    <row r="5" spans="1:6" x14ac:dyDescent="0.2">
      <c r="A5" s="228"/>
      <c r="B5" s="232"/>
      <c r="C5" s="228"/>
      <c r="D5" s="228"/>
      <c r="E5" s="233"/>
      <c r="F5" s="228"/>
    </row>
    <row r="6" spans="1:6" ht="12.75" customHeight="1" x14ac:dyDescent="0.2">
      <c r="A6" s="474" t="s">
        <v>710</v>
      </c>
      <c r="B6" s="474"/>
      <c r="C6" s="474"/>
      <c r="D6" s="474"/>
      <c r="E6" s="474"/>
      <c r="F6" s="474"/>
    </row>
    <row r="7" spans="1:6" x14ac:dyDescent="0.2">
      <c r="A7" s="474"/>
      <c r="B7" s="474"/>
      <c r="C7" s="474"/>
      <c r="D7" s="474"/>
      <c r="E7" s="474"/>
      <c r="F7" s="474"/>
    </row>
    <row r="8" spans="1:6" x14ac:dyDescent="0.2">
      <c r="A8" s="475"/>
      <c r="B8" s="475"/>
      <c r="C8" s="475"/>
      <c r="D8" s="234"/>
      <c r="E8" s="235"/>
      <c r="F8" s="236" t="s">
        <v>167</v>
      </c>
    </row>
    <row r="9" spans="1:6" ht="72" customHeight="1" x14ac:dyDescent="0.2">
      <c r="A9" s="237" t="s">
        <v>110</v>
      </c>
      <c r="B9" s="238" t="s">
        <v>175</v>
      </c>
      <c r="C9" s="239" t="s">
        <v>70</v>
      </c>
      <c r="D9" s="240" t="s">
        <v>24</v>
      </c>
      <c r="E9" s="240" t="s">
        <v>692</v>
      </c>
      <c r="F9" s="241" t="s">
        <v>180</v>
      </c>
    </row>
    <row r="10" spans="1:6" ht="12.75" customHeight="1" x14ac:dyDescent="0.2">
      <c r="A10" s="242">
        <v>1</v>
      </c>
      <c r="B10" s="238">
        <v>2</v>
      </c>
      <c r="C10" s="243">
        <v>3</v>
      </c>
      <c r="D10" s="241">
        <v>4</v>
      </c>
      <c r="E10" s="241">
        <v>5</v>
      </c>
      <c r="F10" s="241">
        <v>6</v>
      </c>
    </row>
    <row r="11" spans="1:6" ht="12.75" customHeight="1" x14ac:dyDescent="0.2">
      <c r="A11" s="248" t="s">
        <v>2</v>
      </c>
      <c r="B11" s="249" t="s">
        <v>98</v>
      </c>
      <c r="C11" s="250">
        <f t="shared" ref="C11:C62" si="0">D11+E11+F11</f>
        <v>96.5</v>
      </c>
      <c r="D11" s="247">
        <v>93</v>
      </c>
      <c r="E11" s="247"/>
      <c r="F11" s="248">
        <v>3.5</v>
      </c>
    </row>
    <row r="12" spans="1:6" ht="12.75" customHeight="1" x14ac:dyDescent="0.2">
      <c r="A12" s="248" t="s">
        <v>14</v>
      </c>
      <c r="B12" s="249" t="s">
        <v>693</v>
      </c>
      <c r="C12" s="250">
        <f t="shared" si="0"/>
        <v>76.5</v>
      </c>
      <c r="D12" s="247">
        <v>55</v>
      </c>
      <c r="E12" s="247">
        <v>18</v>
      </c>
      <c r="F12" s="251">
        <v>3.5</v>
      </c>
    </row>
    <row r="13" spans="1:6" ht="12.75" customHeight="1" x14ac:dyDescent="0.2">
      <c r="A13" s="248" t="s">
        <v>18</v>
      </c>
      <c r="B13" s="249" t="s">
        <v>155</v>
      </c>
      <c r="C13" s="250">
        <f t="shared" si="0"/>
        <v>66.100000000000009</v>
      </c>
      <c r="D13" s="247">
        <v>36.5</v>
      </c>
      <c r="E13" s="247">
        <v>29.4</v>
      </c>
      <c r="F13" s="248">
        <v>0.2</v>
      </c>
    </row>
    <row r="14" spans="1:6" ht="12.75" customHeight="1" x14ac:dyDescent="0.2">
      <c r="A14" s="248" t="s">
        <v>23</v>
      </c>
      <c r="B14" s="249" t="s">
        <v>166</v>
      </c>
      <c r="C14" s="250">
        <f t="shared" si="0"/>
        <v>31.2</v>
      </c>
      <c r="D14" s="247">
        <v>13.4</v>
      </c>
      <c r="E14" s="247">
        <v>17.5</v>
      </c>
      <c r="F14" s="248">
        <v>0.3</v>
      </c>
    </row>
    <row r="15" spans="1:6" ht="12.75" customHeight="1" x14ac:dyDescent="0.2">
      <c r="A15" s="248" t="s">
        <v>27</v>
      </c>
      <c r="B15" s="249" t="s">
        <v>149</v>
      </c>
      <c r="C15" s="250">
        <f t="shared" si="0"/>
        <v>83.7</v>
      </c>
      <c r="D15" s="247">
        <v>76.8</v>
      </c>
      <c r="E15" s="247"/>
      <c r="F15" s="248">
        <v>6.9</v>
      </c>
    </row>
    <row r="16" spans="1:6" ht="12.75" customHeight="1" x14ac:dyDescent="0.2">
      <c r="A16" s="248" t="s">
        <v>29</v>
      </c>
      <c r="B16" s="249" t="s">
        <v>150</v>
      </c>
      <c r="C16" s="250">
        <f t="shared" si="0"/>
        <v>138.4</v>
      </c>
      <c r="D16" s="247">
        <v>118.3</v>
      </c>
      <c r="E16" s="247">
        <v>12.1</v>
      </c>
      <c r="F16" s="251">
        <v>8</v>
      </c>
    </row>
    <row r="17" spans="1:6" ht="12.75" customHeight="1" x14ac:dyDescent="0.2">
      <c r="A17" s="248" t="s">
        <v>30</v>
      </c>
      <c r="B17" s="249" t="s">
        <v>47</v>
      </c>
      <c r="C17" s="250">
        <f t="shared" si="0"/>
        <v>4.8</v>
      </c>
      <c r="D17" s="247">
        <v>4.5</v>
      </c>
      <c r="E17" s="247"/>
      <c r="F17" s="248">
        <v>0.3</v>
      </c>
    </row>
    <row r="18" spans="1:6" ht="12.75" customHeight="1" x14ac:dyDescent="0.2">
      <c r="A18" s="248" t="s">
        <v>31</v>
      </c>
      <c r="B18" s="249" t="s">
        <v>84</v>
      </c>
      <c r="C18" s="250">
        <f t="shared" si="0"/>
        <v>6.6</v>
      </c>
      <c r="D18" s="247">
        <v>6.6</v>
      </c>
      <c r="E18" s="247"/>
      <c r="F18" s="248"/>
    </row>
    <row r="19" spans="1:6" ht="12.75" customHeight="1" x14ac:dyDescent="0.2">
      <c r="A19" s="248" t="s">
        <v>32</v>
      </c>
      <c r="B19" s="249" t="s">
        <v>49</v>
      </c>
      <c r="C19" s="250">
        <f t="shared" si="0"/>
        <v>31.6</v>
      </c>
      <c r="D19" s="247">
        <v>28.1</v>
      </c>
      <c r="E19" s="247"/>
      <c r="F19" s="248">
        <v>3.5</v>
      </c>
    </row>
    <row r="20" spans="1:6" ht="12.75" customHeight="1" x14ac:dyDescent="0.2">
      <c r="A20" s="248" t="s">
        <v>33</v>
      </c>
      <c r="B20" s="252" t="s">
        <v>71</v>
      </c>
      <c r="C20" s="250">
        <f t="shared" si="0"/>
        <v>9.9999999999999982</v>
      </c>
      <c r="D20" s="247">
        <v>9.1999999999999993</v>
      </c>
      <c r="E20" s="247">
        <v>0.7</v>
      </c>
      <c r="F20" s="248">
        <v>0.1</v>
      </c>
    </row>
    <row r="21" spans="1:6" ht="12.75" customHeight="1" x14ac:dyDescent="0.2">
      <c r="A21" s="248" t="s">
        <v>34</v>
      </c>
      <c r="B21" s="249" t="s">
        <v>53</v>
      </c>
      <c r="C21" s="250">
        <f t="shared" si="0"/>
        <v>31</v>
      </c>
      <c r="D21" s="247">
        <v>24</v>
      </c>
      <c r="E21" s="247">
        <v>1</v>
      </c>
      <c r="F21" s="251">
        <v>6</v>
      </c>
    </row>
    <row r="22" spans="1:6" ht="12.75" customHeight="1" x14ac:dyDescent="0.2">
      <c r="A22" s="248" t="s">
        <v>35</v>
      </c>
      <c r="B22" s="249" t="s">
        <v>55</v>
      </c>
      <c r="C22" s="250">
        <f t="shared" si="0"/>
        <v>41.2</v>
      </c>
      <c r="D22" s="247">
        <v>16.5</v>
      </c>
      <c r="E22" s="247">
        <v>23.7</v>
      </c>
      <c r="F22" s="251">
        <v>1</v>
      </c>
    </row>
    <row r="23" spans="1:6" ht="12.75" customHeight="1" x14ac:dyDescent="0.2">
      <c r="A23" s="248" t="s">
        <v>36</v>
      </c>
      <c r="B23" s="249" t="s">
        <v>73</v>
      </c>
      <c r="C23" s="250">
        <f t="shared" si="0"/>
        <v>14.6</v>
      </c>
      <c r="D23" s="247">
        <v>7.6</v>
      </c>
      <c r="E23" s="247">
        <v>7</v>
      </c>
      <c r="F23" s="248"/>
    </row>
    <row r="24" spans="1:6" ht="12.75" customHeight="1" x14ac:dyDescent="0.2">
      <c r="A24" s="248" t="s">
        <v>37</v>
      </c>
      <c r="B24" s="249" t="s">
        <v>128</v>
      </c>
      <c r="C24" s="250">
        <f t="shared" si="0"/>
        <v>43</v>
      </c>
      <c r="D24" s="247">
        <v>14.7</v>
      </c>
      <c r="E24" s="247">
        <v>28.3</v>
      </c>
      <c r="F24" s="248"/>
    </row>
    <row r="25" spans="1:6" ht="12.75" customHeight="1" x14ac:dyDescent="0.2">
      <c r="A25" s="248" t="s">
        <v>38</v>
      </c>
      <c r="B25" s="249" t="s">
        <v>179</v>
      </c>
      <c r="C25" s="250">
        <f t="shared" si="0"/>
        <v>24.6</v>
      </c>
      <c r="D25" s="247">
        <v>7</v>
      </c>
      <c r="E25" s="247">
        <v>17.600000000000001</v>
      </c>
      <c r="F25" s="248"/>
    </row>
    <row r="26" spans="1:6" ht="12.75" customHeight="1" x14ac:dyDescent="0.2">
      <c r="A26" s="248" t="s">
        <v>39</v>
      </c>
      <c r="B26" s="249" t="s">
        <v>74</v>
      </c>
      <c r="C26" s="250">
        <f t="shared" si="0"/>
        <v>44.6</v>
      </c>
      <c r="D26" s="247">
        <v>27.3</v>
      </c>
      <c r="E26" s="247">
        <v>14.6</v>
      </c>
      <c r="F26" s="248">
        <v>2.7</v>
      </c>
    </row>
    <row r="27" spans="1:6" ht="12.75" customHeight="1" x14ac:dyDescent="0.2">
      <c r="A27" s="248" t="s">
        <v>40</v>
      </c>
      <c r="B27" s="249" t="s">
        <v>694</v>
      </c>
      <c r="C27" s="250">
        <f t="shared" si="0"/>
        <v>68.900000000000006</v>
      </c>
      <c r="D27" s="247">
        <v>16.2</v>
      </c>
      <c r="E27" s="247">
        <v>52.7</v>
      </c>
      <c r="F27" s="248"/>
    </row>
    <row r="28" spans="1:6" ht="12.75" customHeight="1" x14ac:dyDescent="0.2">
      <c r="A28" s="248" t="s">
        <v>41</v>
      </c>
      <c r="B28" s="249" t="s">
        <v>154</v>
      </c>
      <c r="C28" s="250">
        <f t="shared" si="0"/>
        <v>19</v>
      </c>
      <c r="D28" s="247">
        <v>9.6</v>
      </c>
      <c r="E28" s="247">
        <v>9.4</v>
      </c>
      <c r="F28" s="248"/>
    </row>
    <row r="29" spans="1:6" ht="12.75" customHeight="1" x14ac:dyDescent="0.2">
      <c r="A29" s="253" t="s">
        <v>42</v>
      </c>
      <c r="B29" s="249" t="s">
        <v>120</v>
      </c>
      <c r="C29" s="250">
        <f t="shared" si="0"/>
        <v>89.1</v>
      </c>
      <c r="D29" s="247"/>
      <c r="E29" s="247">
        <v>88.8</v>
      </c>
      <c r="F29" s="248">
        <v>0.3</v>
      </c>
    </row>
    <row r="30" spans="1:6" ht="12.75" customHeight="1" x14ac:dyDescent="0.2">
      <c r="A30" s="253" t="s">
        <v>43</v>
      </c>
      <c r="B30" s="249" t="s">
        <v>129</v>
      </c>
      <c r="C30" s="250">
        <f t="shared" si="0"/>
        <v>111.9</v>
      </c>
      <c r="D30" s="247"/>
      <c r="E30" s="247">
        <v>111.9</v>
      </c>
      <c r="F30" s="248"/>
    </row>
    <row r="31" spans="1:6" ht="12.75" customHeight="1" x14ac:dyDescent="0.2">
      <c r="A31" s="253" t="s">
        <v>44</v>
      </c>
      <c r="B31" s="249" t="s">
        <v>146</v>
      </c>
      <c r="C31" s="250">
        <f t="shared" si="0"/>
        <v>95.7</v>
      </c>
      <c r="D31" s="247"/>
      <c r="E31" s="247">
        <v>95.4</v>
      </c>
      <c r="F31" s="248">
        <v>0.3</v>
      </c>
    </row>
    <row r="32" spans="1:6" ht="12.75" customHeight="1" x14ac:dyDescent="0.2">
      <c r="A32" s="253" t="s">
        <v>45</v>
      </c>
      <c r="B32" s="249" t="s">
        <v>703</v>
      </c>
      <c r="C32" s="250">
        <f t="shared" si="0"/>
        <v>21.3</v>
      </c>
      <c r="D32" s="247"/>
      <c r="E32" s="247">
        <v>21.3</v>
      </c>
      <c r="F32" s="248"/>
    </row>
    <row r="33" spans="1:10" ht="12.75" customHeight="1" x14ac:dyDescent="0.2">
      <c r="A33" s="253" t="s">
        <v>46</v>
      </c>
      <c r="B33" s="249" t="s">
        <v>94</v>
      </c>
      <c r="C33" s="250">
        <f t="shared" si="0"/>
        <v>32.200000000000003</v>
      </c>
      <c r="D33" s="247"/>
      <c r="E33" s="247">
        <v>32.200000000000003</v>
      </c>
      <c r="F33" s="248"/>
    </row>
    <row r="34" spans="1:10" ht="12.75" customHeight="1" x14ac:dyDescent="0.2">
      <c r="A34" s="253" t="s">
        <v>48</v>
      </c>
      <c r="B34" s="249" t="s">
        <v>75</v>
      </c>
      <c r="C34" s="250">
        <f t="shared" si="0"/>
        <v>46.6</v>
      </c>
      <c r="D34" s="247"/>
      <c r="E34" s="247">
        <v>46.6</v>
      </c>
      <c r="F34" s="248"/>
    </row>
    <row r="35" spans="1:10" ht="12.75" customHeight="1" x14ac:dyDescent="0.2">
      <c r="A35" s="253" t="s">
        <v>50</v>
      </c>
      <c r="B35" s="249" t="s">
        <v>702</v>
      </c>
      <c r="C35" s="250">
        <f t="shared" si="0"/>
        <v>20.6</v>
      </c>
      <c r="D35" s="254"/>
      <c r="E35" s="247">
        <v>20.6</v>
      </c>
      <c r="F35" s="248"/>
    </row>
    <row r="36" spans="1:10" ht="12.75" customHeight="1" x14ac:dyDescent="0.2">
      <c r="A36" s="253" t="s">
        <v>51</v>
      </c>
      <c r="B36" s="249" t="s">
        <v>171</v>
      </c>
      <c r="C36" s="250">
        <f t="shared" si="0"/>
        <v>99.3</v>
      </c>
      <c r="D36" s="247"/>
      <c r="E36" s="247">
        <v>98.3</v>
      </c>
      <c r="F36" s="251">
        <v>1</v>
      </c>
    </row>
    <row r="37" spans="1:10" ht="12.75" customHeight="1" x14ac:dyDescent="0.2">
      <c r="A37" s="253" t="s">
        <v>52</v>
      </c>
      <c r="B37" s="249" t="s">
        <v>76</v>
      </c>
      <c r="C37" s="250">
        <f t="shared" si="0"/>
        <v>31.4</v>
      </c>
      <c r="D37" s="247"/>
      <c r="E37" s="247">
        <v>31.4</v>
      </c>
      <c r="F37" s="248"/>
    </row>
    <row r="38" spans="1:10" ht="12.75" customHeight="1" x14ac:dyDescent="0.2">
      <c r="A38" s="253" t="s">
        <v>54</v>
      </c>
      <c r="B38" s="249" t="s">
        <v>85</v>
      </c>
      <c r="C38" s="250">
        <f t="shared" si="0"/>
        <v>83.2</v>
      </c>
      <c r="D38" s="247"/>
      <c r="E38" s="247">
        <v>83.2</v>
      </c>
      <c r="F38" s="248"/>
    </row>
    <row r="39" spans="1:10" ht="12.75" customHeight="1" x14ac:dyDescent="0.2">
      <c r="A39" s="253" t="s">
        <v>56</v>
      </c>
      <c r="B39" s="249" t="s">
        <v>95</v>
      </c>
      <c r="C39" s="250">
        <f t="shared" si="0"/>
        <v>46.6</v>
      </c>
      <c r="D39" s="247"/>
      <c r="E39" s="247">
        <v>46.6</v>
      </c>
      <c r="F39" s="248"/>
    </row>
    <row r="40" spans="1:10" ht="12.75" customHeight="1" x14ac:dyDescent="0.2">
      <c r="A40" s="253" t="s">
        <v>57</v>
      </c>
      <c r="B40" s="249" t="s">
        <v>147</v>
      </c>
      <c r="C40" s="250">
        <f t="shared" si="0"/>
        <v>54.9</v>
      </c>
      <c r="D40" s="247"/>
      <c r="E40" s="247">
        <v>54.9</v>
      </c>
      <c r="F40" s="248"/>
    </row>
    <row r="41" spans="1:10" ht="12.75" customHeight="1" x14ac:dyDescent="0.2">
      <c r="A41" s="253" t="s">
        <v>58</v>
      </c>
      <c r="B41" s="249" t="s">
        <v>148</v>
      </c>
      <c r="C41" s="250">
        <f t="shared" si="0"/>
        <v>9.4</v>
      </c>
      <c r="D41" s="247"/>
      <c r="E41" s="247">
        <v>9.4</v>
      </c>
      <c r="F41" s="248"/>
    </row>
    <row r="42" spans="1:10" ht="12.75" customHeight="1" x14ac:dyDescent="0.2">
      <c r="A42" s="253" t="s">
        <v>59</v>
      </c>
      <c r="B42" s="249" t="s">
        <v>156</v>
      </c>
      <c r="C42" s="250">
        <f t="shared" si="0"/>
        <v>29.6</v>
      </c>
      <c r="D42" s="247"/>
      <c r="E42" s="247">
        <v>18.600000000000001</v>
      </c>
      <c r="F42" s="251">
        <v>11</v>
      </c>
    </row>
    <row r="43" spans="1:10" ht="12.75" customHeight="1" x14ac:dyDescent="0.2">
      <c r="A43" s="253" t="s">
        <v>60</v>
      </c>
      <c r="B43" s="249" t="s">
        <v>121</v>
      </c>
      <c r="C43" s="250">
        <f t="shared" si="0"/>
        <v>17</v>
      </c>
      <c r="D43" s="247"/>
      <c r="E43" s="247">
        <v>16</v>
      </c>
      <c r="F43" s="251">
        <v>1</v>
      </c>
    </row>
    <row r="44" spans="1:10" ht="12.75" customHeight="1" x14ac:dyDescent="0.2">
      <c r="A44" s="253" t="s">
        <v>61</v>
      </c>
      <c r="B44" s="249" t="s">
        <v>97</v>
      </c>
      <c r="C44" s="250">
        <f t="shared" si="0"/>
        <v>60.2</v>
      </c>
      <c r="D44" s="247">
        <v>60.2</v>
      </c>
      <c r="E44" s="247"/>
      <c r="F44" s="248"/>
      <c r="G44" s="16"/>
      <c r="H44" s="16"/>
      <c r="J44" s="16"/>
    </row>
    <row r="45" spans="1:10" ht="12.75" customHeight="1" x14ac:dyDescent="0.2">
      <c r="A45" s="253" t="s">
        <v>62</v>
      </c>
      <c r="B45" s="249" t="s">
        <v>170</v>
      </c>
      <c r="C45" s="250">
        <f t="shared" si="0"/>
        <v>0.5</v>
      </c>
      <c r="D45" s="248">
        <v>0.5</v>
      </c>
      <c r="E45" s="247"/>
      <c r="F45" s="248"/>
      <c r="G45" s="16"/>
      <c r="H45" s="16"/>
      <c r="I45" s="93"/>
      <c r="J45" s="16"/>
    </row>
    <row r="46" spans="1:10" ht="12.75" customHeight="1" x14ac:dyDescent="0.2">
      <c r="A46" s="253" t="s">
        <v>695</v>
      </c>
      <c r="B46" s="255" t="s">
        <v>153</v>
      </c>
      <c r="C46" s="250">
        <f t="shared" si="0"/>
        <v>40</v>
      </c>
      <c r="D46" s="247">
        <v>40</v>
      </c>
      <c r="E46" s="256"/>
      <c r="F46" s="248"/>
    </row>
    <row r="47" spans="1:10" ht="12.75" customHeight="1" x14ac:dyDescent="0.2">
      <c r="A47" s="257" t="s">
        <v>177</v>
      </c>
      <c r="B47" s="258" t="s">
        <v>178</v>
      </c>
      <c r="C47" s="250">
        <f t="shared" si="0"/>
        <v>8</v>
      </c>
      <c r="D47" s="247">
        <v>8</v>
      </c>
      <c r="E47" s="256"/>
      <c r="F47" s="248"/>
    </row>
    <row r="48" spans="1:10" ht="12.75" customHeight="1" x14ac:dyDescent="0.2">
      <c r="A48" s="253" t="s">
        <v>69</v>
      </c>
      <c r="B48" s="249" t="s">
        <v>696</v>
      </c>
      <c r="C48" s="250">
        <f t="shared" si="0"/>
        <v>25.5</v>
      </c>
      <c r="D48" s="247">
        <v>25.5</v>
      </c>
      <c r="E48" s="256"/>
      <c r="F48" s="248"/>
      <c r="I48" s="2"/>
    </row>
    <row r="49" spans="1:11" ht="12.75" customHeight="1" x14ac:dyDescent="0.2">
      <c r="A49" s="253" t="s">
        <v>77</v>
      </c>
      <c r="B49" s="249" t="s">
        <v>697</v>
      </c>
      <c r="C49" s="250">
        <f t="shared" si="0"/>
        <v>47</v>
      </c>
      <c r="D49" s="247">
        <v>47</v>
      </c>
      <c r="E49" s="256"/>
      <c r="F49" s="248"/>
      <c r="G49" s="16"/>
      <c r="H49" s="16"/>
      <c r="I49" s="16"/>
      <c r="J49" s="16"/>
      <c r="K49" s="16"/>
    </row>
    <row r="50" spans="1:11" ht="12.75" customHeight="1" x14ac:dyDescent="0.2">
      <c r="A50" s="253" t="s">
        <v>78</v>
      </c>
      <c r="B50" s="255" t="s">
        <v>698</v>
      </c>
      <c r="C50" s="250">
        <f t="shared" si="0"/>
        <v>25.2</v>
      </c>
      <c r="D50" s="247">
        <v>25.2</v>
      </c>
      <c r="E50" s="256"/>
      <c r="F50" s="248"/>
    </row>
    <row r="51" spans="1:11" ht="12.75" customHeight="1" x14ac:dyDescent="0.2">
      <c r="A51" s="253" t="s">
        <v>79</v>
      </c>
      <c r="B51" s="249" t="s">
        <v>132</v>
      </c>
      <c r="C51" s="250">
        <f t="shared" si="0"/>
        <v>1034</v>
      </c>
      <c r="D51" s="247"/>
      <c r="E51" s="247">
        <v>1033.7</v>
      </c>
      <c r="F51" s="248">
        <v>0.3</v>
      </c>
    </row>
    <row r="52" spans="1:11" ht="12.75" customHeight="1" x14ac:dyDescent="0.2">
      <c r="A52" s="253" t="s">
        <v>80</v>
      </c>
      <c r="B52" s="249" t="s">
        <v>72</v>
      </c>
      <c r="C52" s="250">
        <f t="shared" si="0"/>
        <v>4</v>
      </c>
      <c r="D52" s="247">
        <v>1.5</v>
      </c>
      <c r="E52" s="247"/>
      <c r="F52" s="248">
        <v>2.5</v>
      </c>
    </row>
    <row r="53" spans="1:11" ht="12.75" customHeight="1" x14ac:dyDescent="0.2">
      <c r="A53" s="253" t="s">
        <v>81</v>
      </c>
      <c r="B53" s="249" t="s">
        <v>93</v>
      </c>
      <c r="C53" s="250">
        <f t="shared" si="0"/>
        <v>12</v>
      </c>
      <c r="D53" s="247">
        <v>12</v>
      </c>
      <c r="E53" s="247"/>
      <c r="F53" s="248"/>
    </row>
    <row r="54" spans="1:11" ht="12.75" customHeight="1" x14ac:dyDescent="0.2">
      <c r="A54" s="253" t="s">
        <v>82</v>
      </c>
      <c r="B54" s="249" t="s">
        <v>122</v>
      </c>
      <c r="C54" s="250">
        <f t="shared" si="0"/>
        <v>264.3</v>
      </c>
      <c r="D54" s="247">
        <v>254.8</v>
      </c>
      <c r="E54" s="247"/>
      <c r="F54" s="248">
        <v>9.5</v>
      </c>
      <c r="I54" s="2"/>
    </row>
    <row r="55" spans="1:11" ht="12.75" customHeight="1" x14ac:dyDescent="0.2">
      <c r="A55" s="253" t="s">
        <v>83</v>
      </c>
      <c r="B55" s="249" t="s">
        <v>88</v>
      </c>
      <c r="C55" s="250">
        <f t="shared" si="0"/>
        <v>1</v>
      </c>
      <c r="D55" s="247">
        <v>1</v>
      </c>
      <c r="E55" s="247"/>
      <c r="F55" s="248"/>
    </row>
    <row r="56" spans="1:11" ht="12.75" customHeight="1" x14ac:dyDescent="0.2">
      <c r="A56" s="253" t="s">
        <v>86</v>
      </c>
      <c r="B56" s="249" t="s">
        <v>124</v>
      </c>
      <c r="C56" s="250">
        <f t="shared" si="0"/>
        <v>0.4</v>
      </c>
      <c r="D56" s="247">
        <v>0.4</v>
      </c>
      <c r="E56" s="247"/>
      <c r="F56" s="248"/>
    </row>
    <row r="57" spans="1:11" ht="12.75" customHeight="1" x14ac:dyDescent="0.2">
      <c r="A57" s="253" t="s">
        <v>87</v>
      </c>
      <c r="B57" s="249" t="s">
        <v>125</v>
      </c>
      <c r="C57" s="250">
        <f t="shared" si="0"/>
        <v>5</v>
      </c>
      <c r="D57" s="247">
        <v>5</v>
      </c>
      <c r="E57" s="247"/>
      <c r="F57" s="248"/>
      <c r="G57" s="16"/>
      <c r="I57" s="16"/>
      <c r="J57" s="16"/>
      <c r="K57" s="16"/>
    </row>
    <row r="58" spans="1:11" ht="12.75" customHeight="1" x14ac:dyDescent="0.2">
      <c r="A58" s="253" t="s">
        <v>90</v>
      </c>
      <c r="B58" s="249" t="s">
        <v>126</v>
      </c>
      <c r="C58" s="250">
        <f t="shared" si="0"/>
        <v>6</v>
      </c>
      <c r="D58" s="247">
        <v>4.4000000000000004</v>
      </c>
      <c r="E58" s="247"/>
      <c r="F58" s="248">
        <v>1.6</v>
      </c>
    </row>
    <row r="59" spans="1:11" ht="12.75" customHeight="1" x14ac:dyDescent="0.2">
      <c r="A59" s="253" t="s">
        <v>91</v>
      </c>
      <c r="B59" s="249" t="s">
        <v>127</v>
      </c>
      <c r="C59" s="250">
        <f t="shared" si="0"/>
        <v>1.7000000000000002</v>
      </c>
      <c r="D59" s="247">
        <v>0.6</v>
      </c>
      <c r="E59" s="247"/>
      <c r="F59" s="248">
        <v>1.1000000000000001</v>
      </c>
    </row>
    <row r="60" spans="1:11" ht="12.75" customHeight="1" x14ac:dyDescent="0.2">
      <c r="A60" s="253" t="s">
        <v>92</v>
      </c>
      <c r="B60" s="249" t="s">
        <v>123</v>
      </c>
      <c r="C60" s="250">
        <f t="shared" si="0"/>
        <v>33</v>
      </c>
      <c r="D60" s="247">
        <v>15</v>
      </c>
      <c r="E60" s="247"/>
      <c r="F60" s="251">
        <v>18</v>
      </c>
    </row>
    <row r="61" spans="1:11" ht="12.75" customHeight="1" x14ac:dyDescent="0.2">
      <c r="A61" s="253" t="s">
        <v>89</v>
      </c>
      <c r="B61" s="249" t="s">
        <v>134</v>
      </c>
      <c r="C61" s="250">
        <f t="shared" si="0"/>
        <v>0.5</v>
      </c>
      <c r="D61" s="247">
        <v>0.5</v>
      </c>
      <c r="E61" s="247"/>
      <c r="F61" s="248"/>
    </row>
    <row r="62" spans="1:11" ht="12.75" customHeight="1" x14ac:dyDescent="0.2">
      <c r="A62" s="253" t="s">
        <v>133</v>
      </c>
      <c r="B62" s="249" t="s">
        <v>63</v>
      </c>
      <c r="C62" s="250">
        <f t="shared" si="0"/>
        <v>92.4</v>
      </c>
      <c r="D62" s="247"/>
      <c r="E62" s="247"/>
      <c r="F62" s="248">
        <v>92.4</v>
      </c>
      <c r="I62" s="2"/>
    </row>
    <row r="63" spans="1:11" x14ac:dyDescent="0.2">
      <c r="A63" s="253"/>
      <c r="B63" s="259" t="s">
        <v>699</v>
      </c>
      <c r="C63" s="247">
        <f t="shared" ref="C63:F63" si="1">SUM(C11:C62)</f>
        <v>3281.8</v>
      </c>
      <c r="D63" s="247">
        <f t="shared" si="1"/>
        <v>1065.9000000000003</v>
      </c>
      <c r="E63" s="247">
        <f t="shared" si="1"/>
        <v>2040.9</v>
      </c>
      <c r="F63" s="247">
        <f t="shared" si="1"/>
        <v>175</v>
      </c>
      <c r="G63" s="94"/>
    </row>
    <row r="64" spans="1:11" x14ac:dyDescent="0.2">
      <c r="A64" s="15"/>
      <c r="B64" s="95"/>
      <c r="C64" s="96"/>
      <c r="D64" s="96"/>
      <c r="E64" s="96"/>
    </row>
    <row r="65" spans="1:5" x14ac:dyDescent="0.2">
      <c r="A65" s="15"/>
      <c r="B65" s="95"/>
      <c r="C65" s="97"/>
      <c r="D65" s="97"/>
      <c r="E65" s="96"/>
    </row>
  </sheetData>
  <mergeCells count="2">
    <mergeCell ref="A6:F7"/>
    <mergeCell ref="A8:C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58"/>
  <sheetViews>
    <sheetView zoomScaleNormal="100" workbookViewId="0">
      <selection activeCell="E3" sqref="E3"/>
    </sheetView>
  </sheetViews>
  <sheetFormatPr defaultRowHeight="12.75" x14ac:dyDescent="0.2"/>
  <cols>
    <col min="1" max="1" width="11.140625" customWidth="1"/>
    <col min="2" max="2" width="36" customWidth="1"/>
    <col min="3" max="3" width="4.42578125" customWidth="1"/>
    <col min="4" max="5" width="9.28515625" customWidth="1"/>
    <col min="6" max="6" width="9.7109375" customWidth="1"/>
    <col min="7" max="7" width="9.5703125" customWidth="1"/>
    <col min="8" max="8" width="8" customWidth="1"/>
    <col min="9" max="9" width="10.85546875" customWidth="1"/>
    <col min="10" max="10" width="10.140625" bestFit="1" customWidth="1"/>
    <col min="11" max="11" width="10.5703125" customWidth="1"/>
    <col min="12" max="13" width="10.140625" bestFit="1" customWidth="1"/>
  </cols>
  <sheetData>
    <row r="1" spans="1:9" x14ac:dyDescent="0.2">
      <c r="A1" s="228"/>
      <c r="B1" s="260"/>
      <c r="C1" s="228"/>
      <c r="D1" s="228"/>
      <c r="E1" s="229" t="s">
        <v>0</v>
      </c>
      <c r="F1" s="229"/>
      <c r="G1" s="228"/>
    </row>
    <row r="2" spans="1:9" x14ac:dyDescent="0.2">
      <c r="A2" s="228"/>
      <c r="B2" s="228"/>
      <c r="C2" s="228"/>
      <c r="D2" s="228"/>
      <c r="E2" s="230" t="s">
        <v>706</v>
      </c>
      <c r="F2" s="230"/>
      <c r="G2" s="228"/>
    </row>
    <row r="3" spans="1:9" x14ac:dyDescent="0.2">
      <c r="A3" s="228"/>
      <c r="B3" s="228"/>
      <c r="C3" s="228"/>
      <c r="D3" s="228"/>
      <c r="E3" s="230" t="s">
        <v>808</v>
      </c>
      <c r="F3" s="230"/>
      <c r="G3" s="231"/>
    </row>
    <row r="4" spans="1:9" x14ac:dyDescent="0.2">
      <c r="A4" s="228"/>
      <c r="B4" s="228"/>
      <c r="C4" s="228"/>
      <c r="D4" s="228"/>
      <c r="E4" s="228"/>
      <c r="F4" s="476" t="s">
        <v>727</v>
      </c>
      <c r="G4" s="476"/>
    </row>
    <row r="5" spans="1:9" ht="15.75" customHeight="1" x14ac:dyDescent="0.25">
      <c r="A5" s="480" t="s">
        <v>728</v>
      </c>
      <c r="B5" s="480"/>
      <c r="C5" s="480"/>
      <c r="D5" s="480"/>
      <c r="E5" s="480"/>
      <c r="F5" s="480"/>
      <c r="G5" s="480"/>
    </row>
    <row r="6" spans="1:9" x14ac:dyDescent="0.2">
      <c r="A6" s="228"/>
      <c r="B6" s="228"/>
      <c r="C6" s="228"/>
      <c r="D6" s="229"/>
      <c r="E6" s="229"/>
      <c r="F6" s="481" t="s">
        <v>167</v>
      </c>
      <c r="G6" s="481"/>
      <c r="H6" s="36"/>
      <c r="I6" s="36"/>
    </row>
    <row r="7" spans="1:9" ht="11.25" customHeight="1" x14ac:dyDescent="0.2">
      <c r="A7" s="482" t="s">
        <v>110</v>
      </c>
      <c r="B7" s="485" t="s">
        <v>111</v>
      </c>
      <c r="C7" s="488" t="s">
        <v>99</v>
      </c>
      <c r="D7" s="491" t="s">
        <v>70</v>
      </c>
      <c r="E7" s="494" t="s">
        <v>64</v>
      </c>
      <c r="F7" s="495"/>
      <c r="G7" s="496"/>
      <c r="H7" s="37"/>
      <c r="I7" s="37"/>
    </row>
    <row r="8" spans="1:9" ht="12.75" customHeight="1" x14ac:dyDescent="0.2">
      <c r="A8" s="483"/>
      <c r="B8" s="486"/>
      <c r="C8" s="489"/>
      <c r="D8" s="492"/>
      <c r="E8" s="494" t="s">
        <v>65</v>
      </c>
      <c r="F8" s="495"/>
      <c r="G8" s="482" t="s">
        <v>66</v>
      </c>
      <c r="H8" s="38"/>
      <c r="I8" s="38"/>
    </row>
    <row r="9" spans="1:9" ht="11.25" customHeight="1" x14ac:dyDescent="0.2">
      <c r="A9" s="483"/>
      <c r="B9" s="486"/>
      <c r="C9" s="489"/>
      <c r="D9" s="492"/>
      <c r="E9" s="477" t="s">
        <v>68</v>
      </c>
      <c r="F9" s="477" t="s">
        <v>67</v>
      </c>
      <c r="G9" s="483"/>
      <c r="H9" s="38"/>
      <c r="I9" s="38"/>
    </row>
    <row r="10" spans="1:9" ht="11.25" customHeight="1" x14ac:dyDescent="0.2">
      <c r="A10" s="483"/>
      <c r="B10" s="486"/>
      <c r="C10" s="489"/>
      <c r="D10" s="492"/>
      <c r="E10" s="478"/>
      <c r="F10" s="478"/>
      <c r="G10" s="483"/>
      <c r="H10" s="38"/>
      <c r="I10" s="38"/>
    </row>
    <row r="11" spans="1:9" ht="35.25" customHeight="1" x14ac:dyDescent="0.2">
      <c r="A11" s="484"/>
      <c r="B11" s="487"/>
      <c r="C11" s="490"/>
      <c r="D11" s="493"/>
      <c r="E11" s="479"/>
      <c r="F11" s="479"/>
      <c r="G11" s="484"/>
      <c r="H11" s="38"/>
      <c r="I11" s="38"/>
    </row>
    <row r="12" spans="1:9" x14ac:dyDescent="0.2">
      <c r="A12" s="261">
        <v>1</v>
      </c>
      <c r="B12" s="262">
        <v>2</v>
      </c>
      <c r="C12" s="263">
        <v>3</v>
      </c>
      <c r="D12" s="264">
        <v>4</v>
      </c>
      <c r="E12" s="264">
        <v>5</v>
      </c>
      <c r="F12" s="264">
        <v>6</v>
      </c>
      <c r="G12" s="264">
        <v>7</v>
      </c>
      <c r="H12" s="39"/>
      <c r="I12" s="39"/>
    </row>
    <row r="13" spans="1:9" x14ac:dyDescent="0.2">
      <c r="A13" s="265" t="s">
        <v>2</v>
      </c>
      <c r="B13" s="266" t="s">
        <v>98</v>
      </c>
      <c r="C13" s="267"/>
      <c r="D13" s="268">
        <f>SUM(E13+G13)</f>
        <v>1596.2</v>
      </c>
      <c r="E13" s="269">
        <f>SUM(E15)</f>
        <v>1596.2</v>
      </c>
      <c r="F13" s="268">
        <f t="shared" ref="F13" si="0">SUM(F15)</f>
        <v>1373.8000000000002</v>
      </c>
      <c r="G13" s="270"/>
      <c r="H13" s="40"/>
      <c r="I13" s="40"/>
    </row>
    <row r="14" spans="1:9" x14ac:dyDescent="0.2">
      <c r="A14" s="271"/>
      <c r="B14" s="272" t="s">
        <v>64</v>
      </c>
      <c r="C14" s="273"/>
      <c r="D14" s="274"/>
      <c r="E14" s="275"/>
      <c r="F14" s="276"/>
      <c r="G14" s="277"/>
      <c r="H14" s="21"/>
      <c r="I14" s="21"/>
    </row>
    <row r="15" spans="1:9" x14ac:dyDescent="0.2">
      <c r="A15" s="271" t="s">
        <v>4</v>
      </c>
      <c r="B15" s="278" t="s">
        <v>119</v>
      </c>
      <c r="C15" s="279" t="s">
        <v>107</v>
      </c>
      <c r="D15" s="280">
        <f t="shared" ref="D15:D18" si="1">SUM(E15+G15)</f>
        <v>1596.2</v>
      </c>
      <c r="E15" s="281">
        <f>SUM(E16+E17+E18)</f>
        <v>1596.2</v>
      </c>
      <c r="F15" s="280">
        <f t="shared" ref="F15" si="2">SUM(F16+F17+F18)</f>
        <v>1373.8000000000002</v>
      </c>
      <c r="G15" s="277"/>
      <c r="H15" s="21"/>
      <c r="I15" s="21"/>
    </row>
    <row r="16" spans="1:9" x14ac:dyDescent="0.2">
      <c r="A16" s="271" t="s">
        <v>6</v>
      </c>
      <c r="B16" s="282" t="s">
        <v>216</v>
      </c>
      <c r="C16" s="279"/>
      <c r="D16" s="274">
        <f t="shared" si="1"/>
        <v>321.7</v>
      </c>
      <c r="E16" s="275">
        <v>321.7</v>
      </c>
      <c r="F16" s="276">
        <v>238.2</v>
      </c>
      <c r="G16" s="277"/>
      <c r="H16" s="21"/>
      <c r="I16" s="21"/>
    </row>
    <row r="17" spans="1:21" ht="24" customHeight="1" x14ac:dyDescent="0.2">
      <c r="A17" s="283" t="s">
        <v>7</v>
      </c>
      <c r="B17" s="284" t="s">
        <v>217</v>
      </c>
      <c r="C17" s="273"/>
      <c r="D17" s="274">
        <f t="shared" si="1"/>
        <v>1178</v>
      </c>
      <c r="E17" s="275">
        <v>1178</v>
      </c>
      <c r="F17" s="276">
        <v>1124.2</v>
      </c>
      <c r="G17" s="277"/>
      <c r="H17" s="21"/>
      <c r="I17" s="21"/>
    </row>
    <row r="18" spans="1:21" x14ac:dyDescent="0.2">
      <c r="A18" s="271" t="s">
        <v>218</v>
      </c>
      <c r="B18" s="282" t="s">
        <v>219</v>
      </c>
      <c r="C18" s="273"/>
      <c r="D18" s="285">
        <f t="shared" si="1"/>
        <v>96.5</v>
      </c>
      <c r="E18" s="286">
        <v>96.5</v>
      </c>
      <c r="F18" s="287">
        <v>11.4</v>
      </c>
      <c r="G18" s="288"/>
      <c r="H18" s="21"/>
      <c r="I18" s="21"/>
    </row>
    <row r="19" spans="1:21" x14ac:dyDescent="0.2">
      <c r="A19" s="265" t="s">
        <v>14</v>
      </c>
      <c r="B19" s="266" t="s">
        <v>220</v>
      </c>
      <c r="C19" s="267"/>
      <c r="D19" s="289">
        <f>SUM(E19+G19)</f>
        <v>2117.3999999999996</v>
      </c>
      <c r="E19" s="289">
        <f>SUM(E21)</f>
        <v>2117.3999999999996</v>
      </c>
      <c r="F19" s="289">
        <f t="shared" ref="F19" si="3">SUM(F21)</f>
        <v>1776.9999999999998</v>
      </c>
      <c r="G19" s="290"/>
      <c r="H19" s="40"/>
      <c r="I19" s="40"/>
    </row>
    <row r="20" spans="1:21" x14ac:dyDescent="0.2">
      <c r="A20" s="271"/>
      <c r="B20" s="272" t="s">
        <v>64</v>
      </c>
      <c r="C20" s="273"/>
      <c r="D20" s="274"/>
      <c r="E20" s="274"/>
      <c r="F20" s="291"/>
      <c r="G20" s="277"/>
      <c r="H20" s="21"/>
      <c r="I20" s="21"/>
    </row>
    <row r="21" spans="1:21" x14ac:dyDescent="0.2">
      <c r="A21" s="271" t="s">
        <v>15</v>
      </c>
      <c r="B21" s="278" t="s">
        <v>119</v>
      </c>
      <c r="C21" s="279" t="s">
        <v>107</v>
      </c>
      <c r="D21" s="280">
        <f t="shared" ref="D21:D25" si="4">SUM(E21+G21)</f>
        <v>2117.3999999999996</v>
      </c>
      <c r="E21" s="280">
        <f>SUM(E22+E23+E24+E25)</f>
        <v>2117.3999999999996</v>
      </c>
      <c r="F21" s="280">
        <f t="shared" ref="F21" si="5">SUM(F22+F23+F24+F25)</f>
        <v>1776.9999999999998</v>
      </c>
      <c r="G21" s="277"/>
      <c r="H21" s="21"/>
      <c r="I21" s="21"/>
    </row>
    <row r="22" spans="1:21" x14ac:dyDescent="0.2">
      <c r="A22" s="271" t="s">
        <v>16</v>
      </c>
      <c r="B22" s="282" t="s">
        <v>216</v>
      </c>
      <c r="C22" s="279"/>
      <c r="D22" s="274">
        <f t="shared" si="4"/>
        <v>653.1</v>
      </c>
      <c r="E22" s="274">
        <v>653.1</v>
      </c>
      <c r="F22" s="275">
        <v>449.4</v>
      </c>
      <c r="G22" s="274"/>
      <c r="H22" s="21"/>
      <c r="I22" s="21"/>
    </row>
    <row r="23" spans="1:21" ht="24" x14ac:dyDescent="0.2">
      <c r="A23" s="283" t="s">
        <v>17</v>
      </c>
      <c r="B23" s="284" t="s">
        <v>217</v>
      </c>
      <c r="C23" s="273"/>
      <c r="D23" s="274">
        <f t="shared" si="4"/>
        <v>1315.5</v>
      </c>
      <c r="E23" s="274">
        <v>1315.5</v>
      </c>
      <c r="F23" s="275">
        <v>1256.2</v>
      </c>
      <c r="G23" s="274"/>
      <c r="H23" s="21"/>
      <c r="I23" s="21"/>
    </row>
    <row r="24" spans="1:21" ht="34.5" customHeight="1" x14ac:dyDescent="0.2">
      <c r="A24" s="292" t="s">
        <v>130</v>
      </c>
      <c r="B24" s="284" t="s">
        <v>221</v>
      </c>
      <c r="C24" s="273"/>
      <c r="D24" s="274">
        <f t="shared" si="4"/>
        <v>72.3</v>
      </c>
      <c r="E24" s="274">
        <v>72.3</v>
      </c>
      <c r="F24" s="275">
        <v>71.3</v>
      </c>
      <c r="G24" s="274"/>
      <c r="H24" s="21"/>
      <c r="I24" s="21"/>
      <c r="U24" s="16"/>
    </row>
    <row r="25" spans="1:21" x14ac:dyDescent="0.2">
      <c r="A25" s="271" t="s">
        <v>222</v>
      </c>
      <c r="B25" s="282" t="s">
        <v>219</v>
      </c>
      <c r="C25" s="273"/>
      <c r="D25" s="274">
        <f t="shared" si="4"/>
        <v>76.5</v>
      </c>
      <c r="E25" s="274">
        <v>76.5</v>
      </c>
      <c r="F25" s="275">
        <v>0.1</v>
      </c>
      <c r="G25" s="274"/>
      <c r="H25" s="21"/>
      <c r="I25" s="21"/>
    </row>
    <row r="26" spans="1:21" s="43" customFormat="1" x14ac:dyDescent="0.2">
      <c r="A26" s="265" t="s">
        <v>18</v>
      </c>
      <c r="B26" s="266" t="s">
        <v>155</v>
      </c>
      <c r="C26" s="293"/>
      <c r="D26" s="268">
        <f>SUM(E26+G26)</f>
        <v>1303</v>
      </c>
      <c r="E26" s="269">
        <f>SUM(E28)</f>
        <v>1278</v>
      </c>
      <c r="F26" s="268">
        <f t="shared" ref="F26:G26" si="6">SUM(F28)</f>
        <v>1038.6000000000001</v>
      </c>
      <c r="G26" s="268">
        <f t="shared" si="6"/>
        <v>25</v>
      </c>
      <c r="H26" s="40"/>
      <c r="I26" s="40"/>
    </row>
    <row r="27" spans="1:21" x14ac:dyDescent="0.2">
      <c r="A27" s="271"/>
      <c r="B27" s="272" t="s">
        <v>64</v>
      </c>
      <c r="C27" s="273"/>
      <c r="D27" s="289"/>
      <c r="E27" s="275"/>
      <c r="F27" s="276"/>
      <c r="G27" s="274"/>
      <c r="H27" s="21"/>
      <c r="I27" s="21"/>
    </row>
    <row r="28" spans="1:21" x14ac:dyDescent="0.2">
      <c r="A28" s="271" t="s">
        <v>20</v>
      </c>
      <c r="B28" s="278" t="s">
        <v>119</v>
      </c>
      <c r="C28" s="279" t="s">
        <v>107</v>
      </c>
      <c r="D28" s="280">
        <f t="shared" ref="D28:D31" si="7">SUM(E28+G28)</f>
        <v>1303</v>
      </c>
      <c r="E28" s="281">
        <f>SUM(E29+E30+E31)</f>
        <v>1278</v>
      </c>
      <c r="F28" s="280">
        <f t="shared" ref="F28:G28" si="8">SUM(F29+F30+F31)</f>
        <v>1038.6000000000001</v>
      </c>
      <c r="G28" s="280">
        <f t="shared" si="8"/>
        <v>25</v>
      </c>
      <c r="H28" s="21"/>
      <c r="I28" s="21"/>
    </row>
    <row r="29" spans="1:21" x14ac:dyDescent="0.2">
      <c r="A29" s="271" t="s">
        <v>158</v>
      </c>
      <c r="B29" s="282" t="s">
        <v>216</v>
      </c>
      <c r="C29" s="279"/>
      <c r="D29" s="274">
        <f t="shared" si="7"/>
        <v>557.29999999999995</v>
      </c>
      <c r="E29" s="275">
        <v>532.29999999999995</v>
      </c>
      <c r="F29" s="274">
        <v>375.8</v>
      </c>
      <c r="G29" s="274">
        <v>25</v>
      </c>
      <c r="H29" s="21"/>
      <c r="I29" s="21"/>
    </row>
    <row r="30" spans="1:21" ht="24" x14ac:dyDescent="0.2">
      <c r="A30" s="283" t="s">
        <v>223</v>
      </c>
      <c r="B30" s="284" t="s">
        <v>217</v>
      </c>
      <c r="C30" s="273"/>
      <c r="D30" s="274">
        <f t="shared" si="7"/>
        <v>679.6</v>
      </c>
      <c r="E30" s="275">
        <v>679.6</v>
      </c>
      <c r="F30" s="274">
        <v>654.4</v>
      </c>
      <c r="G30" s="294"/>
      <c r="H30" s="21"/>
      <c r="I30" s="21"/>
    </row>
    <row r="31" spans="1:21" x14ac:dyDescent="0.2">
      <c r="A31" s="271" t="s">
        <v>224</v>
      </c>
      <c r="B31" s="282" t="s">
        <v>219</v>
      </c>
      <c r="C31" s="273"/>
      <c r="D31" s="285">
        <f t="shared" si="7"/>
        <v>66.099999999999994</v>
      </c>
      <c r="E31" s="286">
        <v>66.099999999999994</v>
      </c>
      <c r="F31" s="287">
        <v>8.4</v>
      </c>
      <c r="G31" s="295"/>
      <c r="H31" s="21"/>
      <c r="I31" s="21"/>
    </row>
    <row r="32" spans="1:21" s="43" customFormat="1" x14ac:dyDescent="0.2">
      <c r="A32" s="265" t="s">
        <v>23</v>
      </c>
      <c r="B32" s="266" t="s">
        <v>166</v>
      </c>
      <c r="C32" s="266"/>
      <c r="D32" s="296">
        <f>SUM(E32+G32)</f>
        <v>762.40000000000009</v>
      </c>
      <c r="E32" s="268">
        <f>SUM(E34)</f>
        <v>761.7</v>
      </c>
      <c r="F32" s="268">
        <f t="shared" ref="F32:G32" si="9">SUM(F34)</f>
        <v>635.29999999999995</v>
      </c>
      <c r="G32" s="268">
        <f t="shared" si="9"/>
        <v>0.7</v>
      </c>
      <c r="H32" s="40"/>
      <c r="I32" s="40"/>
    </row>
    <row r="33" spans="1:9" x14ac:dyDescent="0.2">
      <c r="A33" s="271"/>
      <c r="B33" s="272" t="s">
        <v>64</v>
      </c>
      <c r="C33" s="272"/>
      <c r="D33" s="296"/>
      <c r="E33" s="274"/>
      <c r="F33" s="291"/>
      <c r="G33" s="277"/>
      <c r="H33" s="21"/>
      <c r="I33" s="21"/>
    </row>
    <row r="34" spans="1:9" x14ac:dyDescent="0.2">
      <c r="A34" s="271" t="s">
        <v>25</v>
      </c>
      <c r="B34" s="278" t="s">
        <v>119</v>
      </c>
      <c r="C34" s="297" t="s">
        <v>107</v>
      </c>
      <c r="D34" s="298">
        <f t="shared" ref="D34:D37" si="10">SUM(E34+G34)</f>
        <v>762.40000000000009</v>
      </c>
      <c r="E34" s="280">
        <f>SUM(E35+E36+E37)</f>
        <v>761.7</v>
      </c>
      <c r="F34" s="280">
        <f t="shared" ref="F34:G34" si="11">SUM(F35+F36+F37)</f>
        <v>635.29999999999995</v>
      </c>
      <c r="G34" s="280">
        <f t="shared" si="11"/>
        <v>0.7</v>
      </c>
      <c r="H34" s="21"/>
      <c r="I34" s="21"/>
    </row>
    <row r="35" spans="1:9" x14ac:dyDescent="0.2">
      <c r="A35" s="271" t="s">
        <v>159</v>
      </c>
      <c r="B35" s="282" t="s">
        <v>216</v>
      </c>
      <c r="C35" s="297"/>
      <c r="D35" s="291">
        <f t="shared" si="10"/>
        <v>341.9</v>
      </c>
      <c r="E35" s="274">
        <v>341.2</v>
      </c>
      <c r="F35" s="299">
        <v>256</v>
      </c>
      <c r="G35" s="277">
        <v>0.7</v>
      </c>
      <c r="H35" s="21"/>
      <c r="I35" s="21"/>
    </row>
    <row r="36" spans="1:9" ht="24" x14ac:dyDescent="0.2">
      <c r="A36" s="283" t="s">
        <v>160</v>
      </c>
      <c r="B36" s="284" t="s">
        <v>217</v>
      </c>
      <c r="C36" s="272"/>
      <c r="D36" s="291">
        <f t="shared" si="10"/>
        <v>389.3</v>
      </c>
      <c r="E36" s="274">
        <v>389.3</v>
      </c>
      <c r="F36" s="300">
        <v>375.8</v>
      </c>
      <c r="G36" s="277"/>
      <c r="H36" s="21"/>
      <c r="I36" s="21"/>
    </row>
    <row r="37" spans="1:9" x14ac:dyDescent="0.2">
      <c r="A37" s="271" t="s">
        <v>161</v>
      </c>
      <c r="B37" s="282" t="s">
        <v>219</v>
      </c>
      <c r="C37" s="301"/>
      <c r="D37" s="291">
        <f t="shared" si="10"/>
        <v>31.2</v>
      </c>
      <c r="E37" s="274">
        <v>31.2</v>
      </c>
      <c r="F37" s="299">
        <v>3.5</v>
      </c>
      <c r="G37" s="277"/>
      <c r="H37" s="21"/>
      <c r="I37" s="21"/>
    </row>
    <row r="38" spans="1:9" s="43" customFormat="1" x14ac:dyDescent="0.2">
      <c r="A38" s="265" t="s">
        <v>27</v>
      </c>
      <c r="B38" s="266" t="s">
        <v>149</v>
      </c>
      <c r="C38" s="293"/>
      <c r="D38" s="268">
        <f>SUM(E38+G38)</f>
        <v>1759.6</v>
      </c>
      <c r="E38" s="269">
        <f>SUM(E40)</f>
        <v>1759.6</v>
      </c>
      <c r="F38" s="268">
        <f t="shared" ref="F38" si="12">SUM(F40)</f>
        <v>1533.9</v>
      </c>
      <c r="G38" s="268"/>
      <c r="H38" s="40"/>
      <c r="I38" s="40"/>
    </row>
    <row r="39" spans="1:9" x14ac:dyDescent="0.2">
      <c r="A39" s="271"/>
      <c r="B39" s="272" t="s">
        <v>64</v>
      </c>
      <c r="C39" s="273"/>
      <c r="D39" s="289"/>
      <c r="E39" s="275"/>
      <c r="F39" s="276"/>
      <c r="G39" s="274"/>
      <c r="H39" s="21"/>
      <c r="I39" s="21"/>
    </row>
    <row r="40" spans="1:9" x14ac:dyDescent="0.2">
      <c r="A40" s="271" t="s">
        <v>162</v>
      </c>
      <c r="B40" s="278" t="s">
        <v>119</v>
      </c>
      <c r="C40" s="279" t="s">
        <v>107</v>
      </c>
      <c r="D40" s="280">
        <f t="shared" ref="D40:D44" si="13">SUM(E40+G40)</f>
        <v>1759.6</v>
      </c>
      <c r="E40" s="281">
        <f>SUM(E41+E42+E43+E44)</f>
        <v>1759.6</v>
      </c>
      <c r="F40" s="280">
        <f t="shared" ref="F40" si="14">SUM(F41+F42+F43+F44)</f>
        <v>1533.9</v>
      </c>
      <c r="G40" s="274"/>
      <c r="H40" s="21"/>
      <c r="I40" s="21"/>
    </row>
    <row r="41" spans="1:9" x14ac:dyDescent="0.2">
      <c r="A41" s="271" t="s">
        <v>225</v>
      </c>
      <c r="B41" s="282" t="s">
        <v>216</v>
      </c>
      <c r="C41" s="279"/>
      <c r="D41" s="274">
        <f t="shared" si="13"/>
        <v>444.4</v>
      </c>
      <c r="E41" s="275">
        <v>444.4</v>
      </c>
      <c r="F41" s="276">
        <v>345.8</v>
      </c>
      <c r="G41" s="274"/>
      <c r="H41" s="21"/>
      <c r="I41" s="21"/>
    </row>
    <row r="42" spans="1:9" ht="24" x14ac:dyDescent="0.2">
      <c r="A42" s="283" t="s">
        <v>226</v>
      </c>
      <c r="B42" s="284" t="s">
        <v>217</v>
      </c>
      <c r="C42" s="273"/>
      <c r="D42" s="274">
        <f t="shared" si="13"/>
        <v>1214.7</v>
      </c>
      <c r="E42" s="275">
        <v>1214.7</v>
      </c>
      <c r="F42" s="276">
        <v>1165.2</v>
      </c>
      <c r="G42" s="274"/>
      <c r="H42" s="21"/>
      <c r="I42" s="21"/>
    </row>
    <row r="43" spans="1:9" ht="33.75" customHeight="1" x14ac:dyDescent="0.2">
      <c r="A43" s="292" t="s">
        <v>227</v>
      </c>
      <c r="B43" s="284" t="s">
        <v>221</v>
      </c>
      <c r="C43" s="273"/>
      <c r="D43" s="274">
        <f t="shared" si="13"/>
        <v>16.8</v>
      </c>
      <c r="E43" s="275">
        <v>16.8</v>
      </c>
      <c r="F43" s="276">
        <v>10.9</v>
      </c>
      <c r="G43" s="274"/>
      <c r="H43" s="21"/>
      <c r="I43" s="21"/>
    </row>
    <row r="44" spans="1:9" x14ac:dyDescent="0.2">
      <c r="A44" s="271" t="s">
        <v>228</v>
      </c>
      <c r="B44" s="282" t="s">
        <v>219</v>
      </c>
      <c r="C44" s="273"/>
      <c r="D44" s="285">
        <f t="shared" si="13"/>
        <v>83.7</v>
      </c>
      <c r="E44" s="286">
        <v>83.7</v>
      </c>
      <c r="F44" s="287">
        <v>12</v>
      </c>
      <c r="G44" s="285"/>
      <c r="H44" s="21"/>
      <c r="I44" s="21"/>
    </row>
    <row r="45" spans="1:9" s="43" customFormat="1" x14ac:dyDescent="0.2">
      <c r="A45" s="265" t="s">
        <v>29</v>
      </c>
      <c r="B45" s="266" t="s">
        <v>150</v>
      </c>
      <c r="C45" s="266"/>
      <c r="D45" s="296">
        <f>SUM(E45+G45)</f>
        <v>2210.2000000000003</v>
      </c>
      <c r="E45" s="289">
        <f>SUM(E47)</f>
        <v>2210.2000000000003</v>
      </c>
      <c r="F45" s="289">
        <f t="shared" ref="F45" si="15">SUM(F47)</f>
        <v>1884.7</v>
      </c>
      <c r="G45" s="289"/>
      <c r="H45" s="40"/>
      <c r="I45" s="40"/>
    </row>
    <row r="46" spans="1:9" x14ac:dyDescent="0.2">
      <c r="A46" s="271"/>
      <c r="B46" s="272" t="s">
        <v>64</v>
      </c>
      <c r="C46" s="272"/>
      <c r="D46" s="296"/>
      <c r="E46" s="274"/>
      <c r="F46" s="291"/>
      <c r="G46" s="274"/>
      <c r="H46" s="21"/>
      <c r="I46" s="21"/>
    </row>
    <row r="47" spans="1:9" x14ac:dyDescent="0.2">
      <c r="A47" s="271" t="s">
        <v>163</v>
      </c>
      <c r="B47" s="278" t="s">
        <v>119</v>
      </c>
      <c r="C47" s="297" t="s">
        <v>107</v>
      </c>
      <c r="D47" s="298">
        <f t="shared" ref="D47:D50" si="16">SUM(E47+G47)</f>
        <v>2210.2000000000003</v>
      </c>
      <c r="E47" s="280">
        <f>SUM(E48+E49+E50)</f>
        <v>2210.2000000000003</v>
      </c>
      <c r="F47" s="280">
        <f t="shared" ref="F47" si="17">SUM(F48+F49+F50)</f>
        <v>1884.7</v>
      </c>
      <c r="G47" s="274"/>
      <c r="H47" s="21"/>
      <c r="I47" s="21"/>
    </row>
    <row r="48" spans="1:9" x14ac:dyDescent="0.2">
      <c r="A48" s="271" t="s">
        <v>229</v>
      </c>
      <c r="B48" s="282" t="s">
        <v>216</v>
      </c>
      <c r="C48" s="297"/>
      <c r="D48" s="291">
        <f t="shared" si="16"/>
        <v>526.4</v>
      </c>
      <c r="E48" s="274">
        <v>526.4</v>
      </c>
      <c r="F48" s="275">
        <v>393.3</v>
      </c>
      <c r="G48" s="274"/>
      <c r="H48" s="21"/>
      <c r="I48" s="21"/>
    </row>
    <row r="49" spans="1:9" ht="24" x14ac:dyDescent="0.2">
      <c r="A49" s="283" t="s">
        <v>230</v>
      </c>
      <c r="B49" s="284" t="s">
        <v>217</v>
      </c>
      <c r="C49" s="272"/>
      <c r="D49" s="291">
        <f t="shared" si="16"/>
        <v>1545.4</v>
      </c>
      <c r="E49" s="274">
        <v>1545.4</v>
      </c>
      <c r="F49" s="275">
        <v>1474</v>
      </c>
      <c r="G49" s="274"/>
      <c r="H49" s="21"/>
      <c r="I49" s="21"/>
    </row>
    <row r="50" spans="1:9" x14ac:dyDescent="0.2">
      <c r="A50" s="271" t="s">
        <v>231</v>
      </c>
      <c r="B50" s="282" t="s">
        <v>219</v>
      </c>
      <c r="C50" s="301"/>
      <c r="D50" s="291">
        <f t="shared" si="16"/>
        <v>138.4</v>
      </c>
      <c r="E50" s="274">
        <v>138.4</v>
      </c>
      <c r="F50" s="275">
        <v>17.399999999999999</v>
      </c>
      <c r="G50" s="274"/>
      <c r="H50" s="21"/>
      <c r="I50" s="21"/>
    </row>
    <row r="51" spans="1:9" s="43" customFormat="1" x14ac:dyDescent="0.2">
      <c r="A51" s="265" t="s">
        <v>30</v>
      </c>
      <c r="B51" s="266" t="s">
        <v>47</v>
      </c>
      <c r="C51" s="293"/>
      <c r="D51" s="268">
        <f>SUM(E51+G51)</f>
        <v>355.20000000000005</v>
      </c>
      <c r="E51" s="269">
        <f>SUM(E53)</f>
        <v>347.90000000000003</v>
      </c>
      <c r="F51" s="268">
        <f t="shared" ref="F51:G51" si="18">SUM(F53)</f>
        <v>298.3</v>
      </c>
      <c r="G51" s="268">
        <f t="shared" si="18"/>
        <v>7.3</v>
      </c>
      <c r="H51" s="40"/>
      <c r="I51" s="40"/>
    </row>
    <row r="52" spans="1:9" x14ac:dyDescent="0.2">
      <c r="A52" s="271"/>
      <c r="B52" s="272" t="s">
        <v>64</v>
      </c>
      <c r="C52" s="244"/>
      <c r="D52" s="289"/>
      <c r="E52" s="275"/>
      <c r="F52" s="276"/>
      <c r="G52" s="274"/>
      <c r="H52" s="21"/>
      <c r="I52" s="21"/>
    </row>
    <row r="53" spans="1:9" x14ac:dyDescent="0.2">
      <c r="A53" s="271" t="s">
        <v>232</v>
      </c>
      <c r="B53" s="278" t="s">
        <v>119</v>
      </c>
      <c r="C53" s="279" t="s">
        <v>107</v>
      </c>
      <c r="D53" s="280">
        <f t="shared" ref="D53:D56" si="19">SUM(E53+G53)</f>
        <v>355.20000000000005</v>
      </c>
      <c r="E53" s="281">
        <f>SUM(E54+E55+E56)</f>
        <v>347.90000000000003</v>
      </c>
      <c r="F53" s="280">
        <f t="shared" ref="F53:G53" si="20">SUM(F54+F55+F56)</f>
        <v>298.3</v>
      </c>
      <c r="G53" s="280">
        <f t="shared" si="20"/>
        <v>7.3</v>
      </c>
      <c r="H53" s="21"/>
      <c r="I53" s="21"/>
    </row>
    <row r="54" spans="1:9" x14ac:dyDescent="0.2">
      <c r="A54" s="271" t="s">
        <v>233</v>
      </c>
      <c r="B54" s="282" t="s">
        <v>216</v>
      </c>
      <c r="C54" s="279"/>
      <c r="D54" s="274">
        <f t="shared" si="19"/>
        <v>158.70000000000002</v>
      </c>
      <c r="E54" s="275">
        <v>151.4</v>
      </c>
      <c r="F54" s="276">
        <v>111.7</v>
      </c>
      <c r="G54" s="274">
        <v>7.3</v>
      </c>
      <c r="H54" s="21"/>
      <c r="I54" s="21"/>
    </row>
    <row r="55" spans="1:9" ht="24" x14ac:dyDescent="0.2">
      <c r="A55" s="283" t="s">
        <v>234</v>
      </c>
      <c r="B55" s="284" t="s">
        <v>217</v>
      </c>
      <c r="C55" s="244"/>
      <c r="D55" s="274">
        <f t="shared" si="19"/>
        <v>191.7</v>
      </c>
      <c r="E55" s="275">
        <v>191.7</v>
      </c>
      <c r="F55" s="276">
        <v>186.4</v>
      </c>
      <c r="G55" s="274"/>
      <c r="H55" s="21"/>
      <c r="I55" s="21"/>
    </row>
    <row r="56" spans="1:9" x14ac:dyDescent="0.2">
      <c r="A56" s="271" t="s">
        <v>235</v>
      </c>
      <c r="B56" s="282" t="s">
        <v>219</v>
      </c>
      <c r="C56" s="244"/>
      <c r="D56" s="285">
        <f t="shared" si="19"/>
        <v>4.8</v>
      </c>
      <c r="E56" s="286">
        <v>4.8</v>
      </c>
      <c r="F56" s="287">
        <v>0.2</v>
      </c>
      <c r="G56" s="285"/>
      <c r="H56" s="21"/>
      <c r="I56" s="21"/>
    </row>
    <row r="57" spans="1:9" s="43" customFormat="1" x14ac:dyDescent="0.2">
      <c r="A57" s="265" t="s">
        <v>31</v>
      </c>
      <c r="B57" s="266" t="s">
        <v>84</v>
      </c>
      <c r="C57" s="266"/>
      <c r="D57" s="296">
        <f>SUM(E57+G57)</f>
        <v>544</v>
      </c>
      <c r="E57" s="268">
        <f>SUM(E59)</f>
        <v>544</v>
      </c>
      <c r="F57" s="268">
        <f t="shared" ref="F57" si="21">SUM(F59)</f>
        <v>478.5</v>
      </c>
      <c r="G57" s="268"/>
      <c r="H57" s="40"/>
      <c r="I57" s="40"/>
    </row>
    <row r="58" spans="1:9" s="43" customFormat="1" x14ac:dyDescent="0.2">
      <c r="A58" s="302"/>
      <c r="B58" s="272" t="s">
        <v>64</v>
      </c>
      <c r="C58" s="272"/>
      <c r="D58" s="296"/>
      <c r="E58" s="289"/>
      <c r="F58" s="296"/>
      <c r="G58" s="289"/>
      <c r="H58" s="40"/>
      <c r="I58" s="40"/>
    </row>
    <row r="59" spans="1:9" x14ac:dyDescent="0.2">
      <c r="A59" s="271" t="s">
        <v>236</v>
      </c>
      <c r="B59" s="278" t="s">
        <v>119</v>
      </c>
      <c r="C59" s="297" t="s">
        <v>107</v>
      </c>
      <c r="D59" s="298">
        <f t="shared" ref="D59:D62" si="22">SUM(E59+G59)</f>
        <v>544</v>
      </c>
      <c r="E59" s="280">
        <f>SUM(E60+E61+E62)</f>
        <v>544</v>
      </c>
      <c r="F59" s="280">
        <f t="shared" ref="F59" si="23">SUM(F60+F61+F62)</f>
        <v>478.5</v>
      </c>
      <c r="G59" s="274"/>
      <c r="H59" s="21"/>
      <c r="I59" s="21"/>
    </row>
    <row r="60" spans="1:9" x14ac:dyDescent="0.2">
      <c r="A60" s="271" t="s">
        <v>237</v>
      </c>
      <c r="B60" s="282" t="s">
        <v>216</v>
      </c>
      <c r="C60" s="297"/>
      <c r="D60" s="291">
        <f t="shared" si="22"/>
        <v>199.7</v>
      </c>
      <c r="E60" s="274">
        <v>199.7</v>
      </c>
      <c r="F60" s="275">
        <v>151.1</v>
      </c>
      <c r="G60" s="274"/>
      <c r="H60" s="21"/>
      <c r="I60" s="21"/>
    </row>
    <row r="61" spans="1:9" ht="24" x14ac:dyDescent="0.2">
      <c r="A61" s="283" t="s">
        <v>238</v>
      </c>
      <c r="B61" s="284" t="s">
        <v>217</v>
      </c>
      <c r="C61" s="272"/>
      <c r="D61" s="291">
        <f t="shared" si="22"/>
        <v>337.7</v>
      </c>
      <c r="E61" s="274">
        <v>337.7</v>
      </c>
      <c r="F61" s="275">
        <v>327</v>
      </c>
      <c r="G61" s="274"/>
      <c r="H61" s="21"/>
      <c r="I61" s="21"/>
    </row>
    <row r="62" spans="1:9" x14ac:dyDescent="0.2">
      <c r="A62" s="271" t="s">
        <v>239</v>
      </c>
      <c r="B62" s="282" t="s">
        <v>219</v>
      </c>
      <c r="C62" s="272"/>
      <c r="D62" s="291">
        <f t="shared" si="22"/>
        <v>6.6</v>
      </c>
      <c r="E62" s="274">
        <v>6.6</v>
      </c>
      <c r="F62" s="275">
        <v>0.4</v>
      </c>
      <c r="G62" s="274"/>
      <c r="H62" s="21"/>
      <c r="I62" s="21"/>
    </row>
    <row r="63" spans="1:9" s="43" customFormat="1" x14ac:dyDescent="0.2">
      <c r="A63" s="265" t="s">
        <v>32</v>
      </c>
      <c r="B63" s="266" t="s">
        <v>49</v>
      </c>
      <c r="C63" s="266"/>
      <c r="D63" s="269">
        <f>SUM(E63+G63)</f>
        <v>775.2</v>
      </c>
      <c r="E63" s="269">
        <f>SUM(E65)</f>
        <v>774.5</v>
      </c>
      <c r="F63" s="268">
        <f t="shared" ref="F63:G63" si="24">SUM(F65)</f>
        <v>661.3</v>
      </c>
      <c r="G63" s="268">
        <f t="shared" si="24"/>
        <v>0.7</v>
      </c>
      <c r="H63" s="40"/>
      <c r="I63" s="40"/>
    </row>
    <row r="64" spans="1:9" x14ac:dyDescent="0.2">
      <c r="A64" s="271"/>
      <c r="B64" s="272" t="s">
        <v>64</v>
      </c>
      <c r="C64" s="272"/>
      <c r="D64" s="303"/>
      <c r="E64" s="275"/>
      <c r="F64" s="276"/>
      <c r="G64" s="274"/>
      <c r="H64" s="21"/>
      <c r="I64" s="21"/>
    </row>
    <row r="65" spans="1:9" x14ac:dyDescent="0.2">
      <c r="A65" s="271" t="s">
        <v>240</v>
      </c>
      <c r="B65" s="278" t="s">
        <v>119</v>
      </c>
      <c r="C65" s="297" t="s">
        <v>107</v>
      </c>
      <c r="D65" s="281">
        <f t="shared" ref="D65:D68" si="25">SUM(E65+G65)</f>
        <v>775.2</v>
      </c>
      <c r="E65" s="281">
        <f>SUM(E66+E67+E68)</f>
        <v>774.5</v>
      </c>
      <c r="F65" s="280">
        <f t="shared" ref="F65:G65" si="26">SUM(F66+F67+F68)</f>
        <v>661.3</v>
      </c>
      <c r="G65" s="280">
        <f t="shared" si="26"/>
        <v>0.7</v>
      </c>
      <c r="H65" s="21"/>
      <c r="I65" s="21"/>
    </row>
    <row r="66" spans="1:9" x14ac:dyDescent="0.2">
      <c r="A66" s="271" t="s">
        <v>241</v>
      </c>
      <c r="B66" s="282" t="s">
        <v>216</v>
      </c>
      <c r="C66" s="297"/>
      <c r="D66" s="275">
        <f t="shared" si="25"/>
        <v>269.7</v>
      </c>
      <c r="E66" s="275">
        <v>269</v>
      </c>
      <c r="F66" s="276">
        <v>203.3</v>
      </c>
      <c r="G66" s="274">
        <v>0.7</v>
      </c>
      <c r="H66" s="21"/>
      <c r="I66" s="21"/>
    </row>
    <row r="67" spans="1:9" ht="24" x14ac:dyDescent="0.2">
      <c r="A67" s="283" t="s">
        <v>242</v>
      </c>
      <c r="B67" s="284" t="s">
        <v>217</v>
      </c>
      <c r="C67" s="272"/>
      <c r="D67" s="275">
        <f t="shared" si="25"/>
        <v>473.9</v>
      </c>
      <c r="E67" s="275">
        <v>473.9</v>
      </c>
      <c r="F67" s="276">
        <v>457</v>
      </c>
      <c r="G67" s="274"/>
      <c r="H67" s="21"/>
      <c r="I67" s="21"/>
    </row>
    <row r="68" spans="1:9" x14ac:dyDescent="0.2">
      <c r="A68" s="271" t="s">
        <v>243</v>
      </c>
      <c r="B68" s="282" t="s">
        <v>219</v>
      </c>
      <c r="C68" s="301"/>
      <c r="D68" s="286">
        <f t="shared" si="25"/>
        <v>31.6</v>
      </c>
      <c r="E68" s="286">
        <v>31.6</v>
      </c>
      <c r="F68" s="287">
        <v>1</v>
      </c>
      <c r="G68" s="285"/>
      <c r="H68" s="21"/>
      <c r="I68" s="21"/>
    </row>
    <row r="69" spans="1:9" s="43" customFormat="1" ht="23.25" customHeight="1" x14ac:dyDescent="0.2">
      <c r="A69" s="304" t="s">
        <v>33</v>
      </c>
      <c r="B69" s="305" t="s">
        <v>71</v>
      </c>
      <c r="C69" s="306"/>
      <c r="D69" s="296">
        <f>SUM(E69+G69)</f>
        <v>359.7</v>
      </c>
      <c r="E69" s="289">
        <f>SUM(E71)</f>
        <v>359.7</v>
      </c>
      <c r="F69" s="289">
        <f t="shared" ref="F69" si="27">SUM(F71)</f>
        <v>299.3</v>
      </c>
      <c r="G69" s="289"/>
      <c r="H69" s="40"/>
      <c r="I69" s="40"/>
    </row>
    <row r="70" spans="1:9" x14ac:dyDescent="0.2">
      <c r="A70" s="271"/>
      <c r="B70" s="272" t="s">
        <v>64</v>
      </c>
      <c r="C70" s="272"/>
      <c r="D70" s="296"/>
      <c r="E70" s="274"/>
      <c r="F70" s="291"/>
      <c r="G70" s="274"/>
      <c r="H70" s="21"/>
      <c r="I70" s="21"/>
    </row>
    <row r="71" spans="1:9" x14ac:dyDescent="0.2">
      <c r="A71" s="271" t="s">
        <v>244</v>
      </c>
      <c r="B71" s="278" t="s">
        <v>119</v>
      </c>
      <c r="C71" s="297" t="s">
        <v>107</v>
      </c>
      <c r="D71" s="291">
        <f t="shared" ref="D71:D74" si="28">SUM(E71+G71)</f>
        <v>359.7</v>
      </c>
      <c r="E71" s="274">
        <f>SUM(E72+E73+E74)</f>
        <v>359.7</v>
      </c>
      <c r="F71" s="274">
        <f t="shared" ref="F71" si="29">SUM(F72+F73+F74)</f>
        <v>299.3</v>
      </c>
      <c r="G71" s="274"/>
      <c r="H71" s="21"/>
      <c r="I71" s="21"/>
    </row>
    <row r="72" spans="1:9" x14ac:dyDescent="0.2">
      <c r="A72" s="271" t="s">
        <v>245</v>
      </c>
      <c r="B72" s="282" t="s">
        <v>216</v>
      </c>
      <c r="C72" s="297"/>
      <c r="D72" s="291">
        <f t="shared" si="28"/>
        <v>166</v>
      </c>
      <c r="E72" s="274">
        <v>166</v>
      </c>
      <c r="F72" s="275">
        <v>119.8</v>
      </c>
      <c r="G72" s="274"/>
      <c r="H72" s="21"/>
      <c r="I72" s="21"/>
    </row>
    <row r="73" spans="1:9" ht="24" x14ac:dyDescent="0.2">
      <c r="A73" s="283" t="s">
        <v>246</v>
      </c>
      <c r="B73" s="284" t="s">
        <v>217</v>
      </c>
      <c r="C73" s="272"/>
      <c r="D73" s="291">
        <f t="shared" si="28"/>
        <v>183.7</v>
      </c>
      <c r="E73" s="274">
        <v>183.7</v>
      </c>
      <c r="F73" s="275">
        <v>178.4</v>
      </c>
      <c r="G73" s="274"/>
      <c r="H73" s="21"/>
      <c r="I73" s="21"/>
    </row>
    <row r="74" spans="1:9" x14ac:dyDescent="0.2">
      <c r="A74" s="271" t="s">
        <v>247</v>
      </c>
      <c r="B74" s="282" t="s">
        <v>219</v>
      </c>
      <c r="C74" s="272"/>
      <c r="D74" s="291">
        <f t="shared" si="28"/>
        <v>10</v>
      </c>
      <c r="E74" s="274">
        <v>10</v>
      </c>
      <c r="F74" s="275">
        <v>1.1000000000000001</v>
      </c>
      <c r="G74" s="274"/>
      <c r="H74" s="21"/>
      <c r="I74" s="21"/>
    </row>
    <row r="75" spans="1:9" s="43" customFormat="1" x14ac:dyDescent="0.2">
      <c r="A75" s="265" t="s">
        <v>34</v>
      </c>
      <c r="B75" s="266" t="s">
        <v>53</v>
      </c>
      <c r="C75" s="266"/>
      <c r="D75" s="269">
        <f>SUM(E75+G75)</f>
        <v>776.19999999999993</v>
      </c>
      <c r="E75" s="269">
        <f>SUM(E77)</f>
        <v>775.09999999999991</v>
      </c>
      <c r="F75" s="268">
        <f t="shared" ref="F75:G75" si="30">SUM(F77)</f>
        <v>671.2</v>
      </c>
      <c r="G75" s="268">
        <f t="shared" si="30"/>
        <v>1.1000000000000001</v>
      </c>
      <c r="H75" s="40"/>
      <c r="I75" s="40"/>
    </row>
    <row r="76" spans="1:9" x14ac:dyDescent="0.2">
      <c r="A76" s="271"/>
      <c r="B76" s="272" t="s">
        <v>64</v>
      </c>
      <c r="C76" s="272"/>
      <c r="D76" s="303"/>
      <c r="E76" s="275"/>
      <c r="F76" s="276"/>
      <c r="G76" s="274"/>
      <c r="H76" s="21"/>
      <c r="I76" s="21"/>
    </row>
    <row r="77" spans="1:9" x14ac:dyDescent="0.2">
      <c r="A77" s="271" t="s">
        <v>248</v>
      </c>
      <c r="B77" s="278" t="s">
        <v>119</v>
      </c>
      <c r="C77" s="297" t="s">
        <v>107</v>
      </c>
      <c r="D77" s="281">
        <f t="shared" ref="D77:D80" si="31">SUM(E77+G77)</f>
        <v>776.19999999999993</v>
      </c>
      <c r="E77" s="281">
        <f>SUM(E78+E79+E80)</f>
        <v>775.09999999999991</v>
      </c>
      <c r="F77" s="280">
        <f t="shared" ref="F77:G77" si="32">SUM(F78+F79+F80)</f>
        <v>671.2</v>
      </c>
      <c r="G77" s="280">
        <f t="shared" si="32"/>
        <v>1.1000000000000001</v>
      </c>
      <c r="H77" s="21"/>
      <c r="I77" s="21"/>
    </row>
    <row r="78" spans="1:9" x14ac:dyDescent="0.2">
      <c r="A78" s="271" t="s">
        <v>249</v>
      </c>
      <c r="B78" s="282" t="s">
        <v>216</v>
      </c>
      <c r="C78" s="297"/>
      <c r="D78" s="275">
        <f t="shared" si="31"/>
        <v>268.8</v>
      </c>
      <c r="E78" s="275">
        <v>267.7</v>
      </c>
      <c r="F78" s="276">
        <v>214.1</v>
      </c>
      <c r="G78" s="274">
        <v>1.1000000000000001</v>
      </c>
      <c r="H78" s="21"/>
      <c r="I78" s="21"/>
    </row>
    <row r="79" spans="1:9" ht="24" x14ac:dyDescent="0.2">
      <c r="A79" s="283" t="s">
        <v>250</v>
      </c>
      <c r="B79" s="284" t="s">
        <v>217</v>
      </c>
      <c r="C79" s="272"/>
      <c r="D79" s="275">
        <f t="shared" si="31"/>
        <v>476.4</v>
      </c>
      <c r="E79" s="275">
        <v>476.4</v>
      </c>
      <c r="F79" s="276">
        <v>457.1</v>
      </c>
      <c r="G79" s="274"/>
      <c r="H79" s="21"/>
      <c r="I79" s="21"/>
    </row>
    <row r="80" spans="1:9" x14ac:dyDescent="0.2">
      <c r="A80" s="271" t="s">
        <v>251</v>
      </c>
      <c r="B80" s="282" t="s">
        <v>219</v>
      </c>
      <c r="C80" s="272"/>
      <c r="D80" s="286">
        <f t="shared" si="31"/>
        <v>31</v>
      </c>
      <c r="E80" s="286">
        <v>31</v>
      </c>
      <c r="F80" s="287"/>
      <c r="G80" s="285"/>
      <c r="H80" s="21"/>
      <c r="I80" s="21"/>
    </row>
    <row r="81" spans="1:9" s="43" customFormat="1" x14ac:dyDescent="0.2">
      <c r="A81" s="265" t="s">
        <v>35</v>
      </c>
      <c r="B81" s="266" t="s">
        <v>55</v>
      </c>
      <c r="C81" s="266"/>
      <c r="D81" s="296">
        <f>SUM(E81+G81)</f>
        <v>849.9</v>
      </c>
      <c r="E81" s="268">
        <f>SUM(E83)</f>
        <v>847.6</v>
      </c>
      <c r="F81" s="268">
        <f t="shared" ref="F81:G81" si="33">SUM(F83)</f>
        <v>697.9</v>
      </c>
      <c r="G81" s="268">
        <f t="shared" si="33"/>
        <v>2.2999999999999998</v>
      </c>
      <c r="H81" s="40"/>
      <c r="I81" s="40"/>
    </row>
    <row r="82" spans="1:9" x14ac:dyDescent="0.2">
      <c r="A82" s="271"/>
      <c r="B82" s="272" t="s">
        <v>64</v>
      </c>
      <c r="C82" s="272"/>
      <c r="D82" s="296"/>
      <c r="E82" s="274"/>
      <c r="F82" s="291"/>
      <c r="G82" s="274"/>
      <c r="H82" s="21"/>
      <c r="I82" s="21"/>
    </row>
    <row r="83" spans="1:9" x14ac:dyDescent="0.2">
      <c r="A83" s="271" t="s">
        <v>252</v>
      </c>
      <c r="B83" s="278" t="s">
        <v>119</v>
      </c>
      <c r="C83" s="297" t="s">
        <v>107</v>
      </c>
      <c r="D83" s="298">
        <f t="shared" ref="D83:D86" si="34">SUM(E83+G83)</f>
        <v>849.9</v>
      </c>
      <c r="E83" s="280">
        <f>SUM(E84+E85+E86)</f>
        <v>847.6</v>
      </c>
      <c r="F83" s="280">
        <f t="shared" ref="F83:G83" si="35">SUM(F84+F85+F86)</f>
        <v>697.9</v>
      </c>
      <c r="G83" s="280">
        <f t="shared" si="35"/>
        <v>2.2999999999999998</v>
      </c>
      <c r="H83" s="21"/>
      <c r="I83" s="21"/>
    </row>
    <row r="84" spans="1:9" x14ac:dyDescent="0.2">
      <c r="A84" s="271" t="s">
        <v>253</v>
      </c>
      <c r="B84" s="282" t="s">
        <v>216</v>
      </c>
      <c r="C84" s="297"/>
      <c r="D84" s="291">
        <f t="shared" si="34"/>
        <v>356.7</v>
      </c>
      <c r="E84" s="274">
        <v>356.7</v>
      </c>
      <c r="F84" s="275">
        <v>256.60000000000002</v>
      </c>
      <c r="G84" s="274"/>
      <c r="H84" s="21"/>
      <c r="I84" s="21"/>
    </row>
    <row r="85" spans="1:9" ht="24" x14ac:dyDescent="0.2">
      <c r="A85" s="283" t="s">
        <v>254</v>
      </c>
      <c r="B85" s="284" t="s">
        <v>217</v>
      </c>
      <c r="C85" s="272"/>
      <c r="D85" s="291">
        <f t="shared" si="34"/>
        <v>452</v>
      </c>
      <c r="E85" s="274">
        <v>452</v>
      </c>
      <c r="F85" s="275">
        <v>436.4</v>
      </c>
      <c r="G85" s="274"/>
      <c r="H85" s="21"/>
      <c r="I85" s="21"/>
    </row>
    <row r="86" spans="1:9" x14ac:dyDescent="0.2">
      <c r="A86" s="271" t="s">
        <v>255</v>
      </c>
      <c r="B86" s="282" t="s">
        <v>219</v>
      </c>
      <c r="C86" s="301"/>
      <c r="D86" s="291">
        <f t="shared" si="34"/>
        <v>41.199999999999996</v>
      </c>
      <c r="E86" s="274">
        <v>38.9</v>
      </c>
      <c r="F86" s="275">
        <v>4.9000000000000004</v>
      </c>
      <c r="G86" s="274">
        <v>2.2999999999999998</v>
      </c>
      <c r="H86" s="21"/>
      <c r="I86" s="21"/>
    </row>
    <row r="87" spans="1:9" s="43" customFormat="1" x14ac:dyDescent="0.2">
      <c r="A87" s="307" t="s">
        <v>36</v>
      </c>
      <c r="B87" s="308" t="s">
        <v>73</v>
      </c>
      <c r="C87" s="309"/>
      <c r="D87" s="268">
        <f>SUM(E87+G87)</f>
        <v>1296.1999999999998</v>
      </c>
      <c r="E87" s="269">
        <f>SUM(E89+E93)</f>
        <v>989.8</v>
      </c>
      <c r="F87" s="268">
        <f t="shared" ref="F87:G87" si="36">SUM(F89+F93)</f>
        <v>849.9</v>
      </c>
      <c r="G87" s="268">
        <f t="shared" si="36"/>
        <v>306.39999999999998</v>
      </c>
      <c r="H87" s="40"/>
      <c r="I87" s="40"/>
    </row>
    <row r="88" spans="1:9" x14ac:dyDescent="0.2">
      <c r="A88" s="310"/>
      <c r="B88" s="272" t="s">
        <v>64</v>
      </c>
      <c r="C88" s="273"/>
      <c r="D88" s="289"/>
      <c r="E88" s="275"/>
      <c r="F88" s="276"/>
      <c r="G88" s="274"/>
      <c r="H88" s="21"/>
      <c r="I88" s="21"/>
    </row>
    <row r="89" spans="1:9" x14ac:dyDescent="0.2">
      <c r="A89" s="311" t="s">
        <v>256</v>
      </c>
      <c r="B89" s="278" t="s">
        <v>119</v>
      </c>
      <c r="C89" s="279" t="s">
        <v>107</v>
      </c>
      <c r="D89" s="280">
        <f t="shared" ref="D89:D94" si="37">SUM(E89+G89)</f>
        <v>969.5</v>
      </c>
      <c r="E89" s="281">
        <f>SUM(E90+E91+E92)</f>
        <v>663.1</v>
      </c>
      <c r="F89" s="280">
        <f t="shared" ref="F89:G89" si="38">SUM(F90+F91+F92)</f>
        <v>549.79999999999995</v>
      </c>
      <c r="G89" s="280">
        <f t="shared" si="38"/>
        <v>306.39999999999998</v>
      </c>
      <c r="H89" s="21"/>
      <c r="I89" s="21"/>
    </row>
    <row r="90" spans="1:9" x14ac:dyDescent="0.2">
      <c r="A90" s="311" t="s">
        <v>257</v>
      </c>
      <c r="B90" s="282" t="s">
        <v>216</v>
      </c>
      <c r="C90" s="279"/>
      <c r="D90" s="274">
        <f t="shared" si="37"/>
        <v>609.09999999999991</v>
      </c>
      <c r="E90" s="275">
        <f>289.9+12.8</f>
        <v>302.7</v>
      </c>
      <c r="F90" s="276">
        <v>212.5</v>
      </c>
      <c r="G90" s="274">
        <f>26.5+279.9</f>
        <v>306.39999999999998</v>
      </c>
      <c r="H90" s="21"/>
      <c r="I90" s="21"/>
    </row>
    <row r="91" spans="1:9" ht="24" x14ac:dyDescent="0.2">
      <c r="A91" s="312" t="s">
        <v>258</v>
      </c>
      <c r="B91" s="284" t="s">
        <v>217</v>
      </c>
      <c r="C91" s="273"/>
      <c r="D91" s="274">
        <f t="shared" si="37"/>
        <v>345.8</v>
      </c>
      <c r="E91" s="275">
        <v>345.8</v>
      </c>
      <c r="F91" s="276">
        <v>335</v>
      </c>
      <c r="G91" s="274"/>
      <c r="H91" s="21"/>
      <c r="I91" s="21"/>
    </row>
    <row r="92" spans="1:9" x14ac:dyDescent="0.2">
      <c r="A92" s="311" t="s">
        <v>259</v>
      </c>
      <c r="B92" s="282" t="s">
        <v>219</v>
      </c>
      <c r="C92" s="273"/>
      <c r="D92" s="274">
        <f t="shared" si="37"/>
        <v>14.6</v>
      </c>
      <c r="E92" s="275">
        <v>14.6</v>
      </c>
      <c r="F92" s="276">
        <v>2.2999999999999998</v>
      </c>
      <c r="G92" s="274"/>
      <c r="H92" s="21"/>
      <c r="I92" s="21"/>
    </row>
    <row r="93" spans="1:9" x14ac:dyDescent="0.2">
      <c r="A93" s="311" t="s">
        <v>260</v>
      </c>
      <c r="B93" s="278" t="s">
        <v>113</v>
      </c>
      <c r="C93" s="313" t="s">
        <v>33</v>
      </c>
      <c r="D93" s="274">
        <f t="shared" si="37"/>
        <v>326.7</v>
      </c>
      <c r="E93" s="275">
        <f>SUM(E94)</f>
        <v>326.7</v>
      </c>
      <c r="F93" s="274">
        <f t="shared" ref="F93" si="39">SUM(F94)</f>
        <v>300.10000000000002</v>
      </c>
      <c r="G93" s="274"/>
      <c r="H93" s="21"/>
      <c r="I93" s="21"/>
    </row>
    <row r="94" spans="1:9" x14ac:dyDescent="0.2">
      <c r="A94" s="311" t="s">
        <v>261</v>
      </c>
      <c r="B94" s="282" t="s">
        <v>216</v>
      </c>
      <c r="C94" s="273"/>
      <c r="D94" s="285">
        <f t="shared" si="37"/>
        <v>326.7</v>
      </c>
      <c r="E94" s="285">
        <v>326.7</v>
      </c>
      <c r="F94" s="287">
        <v>300.10000000000002</v>
      </c>
      <c r="G94" s="285"/>
      <c r="H94" s="21"/>
      <c r="I94" s="21"/>
    </row>
    <row r="95" spans="1:9" s="43" customFormat="1" x14ac:dyDescent="0.2">
      <c r="A95" s="265" t="s">
        <v>37</v>
      </c>
      <c r="B95" s="266" t="s">
        <v>128</v>
      </c>
      <c r="C95" s="266"/>
      <c r="D95" s="296">
        <f>SUM(E95+G95)</f>
        <v>824.19999999999993</v>
      </c>
      <c r="E95" s="289">
        <f>SUM(E97)</f>
        <v>820.3</v>
      </c>
      <c r="F95" s="289">
        <f t="shared" ref="F95:G95" si="40">SUM(F97)</f>
        <v>668.90000000000009</v>
      </c>
      <c r="G95" s="289">
        <f t="shared" si="40"/>
        <v>3.9</v>
      </c>
      <c r="H95" s="40"/>
      <c r="I95" s="40"/>
    </row>
    <row r="96" spans="1:9" x14ac:dyDescent="0.2">
      <c r="A96" s="271"/>
      <c r="B96" s="272" t="s">
        <v>64</v>
      </c>
      <c r="C96" s="272"/>
      <c r="D96" s="296"/>
      <c r="E96" s="274"/>
      <c r="F96" s="291"/>
      <c r="G96" s="274"/>
      <c r="H96" s="21"/>
      <c r="I96" s="21"/>
    </row>
    <row r="97" spans="1:9" x14ac:dyDescent="0.2">
      <c r="A97" s="271" t="s">
        <v>262</v>
      </c>
      <c r="B97" s="278" t="s">
        <v>119</v>
      </c>
      <c r="C97" s="297" t="s">
        <v>107</v>
      </c>
      <c r="D97" s="298">
        <f t="shared" ref="D97:D100" si="41">SUM(E97+G97)</f>
        <v>824.19999999999993</v>
      </c>
      <c r="E97" s="280">
        <f>SUM(E98+E99+E100)</f>
        <v>820.3</v>
      </c>
      <c r="F97" s="280">
        <f t="shared" ref="F97:G97" si="42">SUM(F98+F99+F100)</f>
        <v>668.90000000000009</v>
      </c>
      <c r="G97" s="280">
        <f t="shared" si="42"/>
        <v>3.9</v>
      </c>
      <c r="H97" s="21"/>
      <c r="I97" s="21"/>
    </row>
    <row r="98" spans="1:9" x14ac:dyDescent="0.2">
      <c r="A98" s="271" t="s">
        <v>263</v>
      </c>
      <c r="B98" s="282" t="s">
        <v>216</v>
      </c>
      <c r="C98" s="297"/>
      <c r="D98" s="291">
        <f t="shared" si="41"/>
        <v>348.59999999999997</v>
      </c>
      <c r="E98" s="274">
        <f>336.2+8.5</f>
        <v>344.7</v>
      </c>
      <c r="F98" s="275">
        <v>246</v>
      </c>
      <c r="G98" s="274">
        <v>3.9</v>
      </c>
      <c r="H98" s="21"/>
      <c r="I98" s="21"/>
    </row>
    <row r="99" spans="1:9" ht="24" x14ac:dyDescent="0.2">
      <c r="A99" s="283" t="s">
        <v>264</v>
      </c>
      <c r="B99" s="284" t="s">
        <v>217</v>
      </c>
      <c r="C99" s="272"/>
      <c r="D99" s="291">
        <f t="shared" si="41"/>
        <v>432.6</v>
      </c>
      <c r="E99" s="274">
        <v>432.6</v>
      </c>
      <c r="F99" s="275">
        <v>417.2</v>
      </c>
      <c r="G99" s="274"/>
      <c r="H99" s="21"/>
      <c r="I99" s="21"/>
    </row>
    <row r="100" spans="1:9" x14ac:dyDescent="0.2">
      <c r="A100" s="271" t="s">
        <v>265</v>
      </c>
      <c r="B100" s="282" t="s">
        <v>219</v>
      </c>
      <c r="C100" s="301"/>
      <c r="D100" s="291">
        <f t="shared" si="41"/>
        <v>43</v>
      </c>
      <c r="E100" s="274">
        <v>43</v>
      </c>
      <c r="F100" s="275">
        <v>5.7</v>
      </c>
      <c r="G100" s="274"/>
      <c r="H100" s="21"/>
      <c r="I100" s="21"/>
    </row>
    <row r="101" spans="1:9" s="43" customFormat="1" x14ac:dyDescent="0.2">
      <c r="A101" s="265" t="s">
        <v>38</v>
      </c>
      <c r="B101" s="266" t="s">
        <v>179</v>
      </c>
      <c r="C101" s="293"/>
      <c r="D101" s="268">
        <f>SUM(E101+G101)</f>
        <v>476.70000000000005</v>
      </c>
      <c r="E101" s="269">
        <f>SUM(E103)</f>
        <v>476.70000000000005</v>
      </c>
      <c r="F101" s="268">
        <f t="shared" ref="F101" si="43">SUM(F103)</f>
        <v>386.7</v>
      </c>
      <c r="G101" s="268"/>
      <c r="H101" s="40"/>
      <c r="I101" s="40"/>
    </row>
    <row r="102" spans="1:9" x14ac:dyDescent="0.2">
      <c r="A102" s="271"/>
      <c r="B102" s="272" t="s">
        <v>64</v>
      </c>
      <c r="C102" s="273"/>
      <c r="D102" s="289"/>
      <c r="E102" s="275"/>
      <c r="F102" s="276"/>
      <c r="G102" s="274"/>
      <c r="H102" s="21"/>
      <c r="I102" s="21"/>
    </row>
    <row r="103" spans="1:9" x14ac:dyDescent="0.2">
      <c r="A103" s="271" t="s">
        <v>266</v>
      </c>
      <c r="B103" s="278" t="s">
        <v>119</v>
      </c>
      <c r="C103" s="279" t="s">
        <v>107</v>
      </c>
      <c r="D103" s="280">
        <f t="shared" ref="D103:D106" si="44">SUM(E103+G103)</f>
        <v>476.70000000000005</v>
      </c>
      <c r="E103" s="281">
        <f>SUM(E104+E105+E106)</f>
        <v>476.70000000000005</v>
      </c>
      <c r="F103" s="280">
        <f t="shared" ref="F103" si="45">SUM(F104+F105+F106)</f>
        <v>386.7</v>
      </c>
      <c r="G103" s="274"/>
      <c r="H103" s="21"/>
      <c r="I103" s="21"/>
    </row>
    <row r="104" spans="1:9" x14ac:dyDescent="0.2">
      <c r="A104" s="271" t="s">
        <v>267</v>
      </c>
      <c r="B104" s="282" t="s">
        <v>216</v>
      </c>
      <c r="C104" s="279"/>
      <c r="D104" s="274">
        <f t="shared" si="44"/>
        <v>204.2</v>
      </c>
      <c r="E104" s="275">
        <v>204.2</v>
      </c>
      <c r="F104" s="276">
        <v>142.9</v>
      </c>
      <c r="G104" s="274"/>
      <c r="H104" s="21"/>
      <c r="I104" s="21"/>
    </row>
    <row r="105" spans="1:9" ht="24" x14ac:dyDescent="0.2">
      <c r="A105" s="283" t="s">
        <v>268</v>
      </c>
      <c r="B105" s="284" t="s">
        <v>217</v>
      </c>
      <c r="C105" s="273"/>
      <c r="D105" s="274">
        <f t="shared" si="44"/>
        <v>247.9</v>
      </c>
      <c r="E105" s="275">
        <v>247.9</v>
      </c>
      <c r="F105" s="276">
        <v>239.9</v>
      </c>
      <c r="G105" s="274"/>
      <c r="H105" s="21"/>
      <c r="I105" s="21"/>
    </row>
    <row r="106" spans="1:9" x14ac:dyDescent="0.2">
      <c r="A106" s="271" t="s">
        <v>269</v>
      </c>
      <c r="B106" s="282" t="s">
        <v>219</v>
      </c>
      <c r="C106" s="273"/>
      <c r="D106" s="285">
        <f t="shared" si="44"/>
        <v>24.6</v>
      </c>
      <c r="E106" s="286">
        <v>24.6</v>
      </c>
      <c r="F106" s="287">
        <v>3.9</v>
      </c>
      <c r="G106" s="285"/>
      <c r="H106" s="21"/>
      <c r="I106" s="21"/>
    </row>
    <row r="107" spans="1:9" s="43" customFormat="1" x14ac:dyDescent="0.2">
      <c r="A107" s="265" t="s">
        <v>39</v>
      </c>
      <c r="B107" s="266" t="s">
        <v>74</v>
      </c>
      <c r="C107" s="266"/>
      <c r="D107" s="296">
        <f>SUM(E107+G107)</f>
        <v>972.4</v>
      </c>
      <c r="E107" s="268">
        <f>SUM(E109)</f>
        <v>972.4</v>
      </c>
      <c r="F107" s="268">
        <f t="shared" ref="F107" si="46">SUM(F109)</f>
        <v>781</v>
      </c>
      <c r="G107" s="268"/>
      <c r="H107" s="40"/>
      <c r="I107" s="40"/>
    </row>
    <row r="108" spans="1:9" x14ac:dyDescent="0.2">
      <c r="A108" s="271"/>
      <c r="B108" s="272" t="s">
        <v>64</v>
      </c>
      <c r="C108" s="272"/>
      <c r="D108" s="296"/>
      <c r="E108" s="274"/>
      <c r="F108" s="291"/>
      <c r="G108" s="274"/>
      <c r="H108" s="21"/>
      <c r="I108" s="21"/>
    </row>
    <row r="109" spans="1:9" x14ac:dyDescent="0.2">
      <c r="A109" s="271" t="s">
        <v>270</v>
      </c>
      <c r="B109" s="278" t="s">
        <v>119</v>
      </c>
      <c r="C109" s="297" t="s">
        <v>107</v>
      </c>
      <c r="D109" s="298">
        <f t="shared" ref="D109:D112" si="47">SUM(E109+G109)</f>
        <v>972.4</v>
      </c>
      <c r="E109" s="280">
        <f>SUM(E110+E111+E112)</f>
        <v>972.4</v>
      </c>
      <c r="F109" s="280">
        <f t="shared" ref="F109" si="48">SUM(F110+F111+F112)</f>
        <v>781</v>
      </c>
      <c r="G109" s="274"/>
      <c r="H109" s="21"/>
      <c r="I109" s="21"/>
    </row>
    <row r="110" spans="1:9" x14ac:dyDescent="0.2">
      <c r="A110" s="271" t="s">
        <v>271</v>
      </c>
      <c r="B110" s="282" t="s">
        <v>216</v>
      </c>
      <c r="C110" s="297"/>
      <c r="D110" s="291">
        <f t="shared" si="47"/>
        <v>426</v>
      </c>
      <c r="E110" s="274">
        <v>426</v>
      </c>
      <c r="F110" s="275">
        <v>294.8</v>
      </c>
      <c r="G110" s="274"/>
      <c r="H110" s="21"/>
      <c r="I110" s="21"/>
    </row>
    <row r="111" spans="1:9" ht="24" x14ac:dyDescent="0.2">
      <c r="A111" s="283" t="s">
        <v>272</v>
      </c>
      <c r="B111" s="284" t="s">
        <v>217</v>
      </c>
      <c r="C111" s="272"/>
      <c r="D111" s="291">
        <f t="shared" si="47"/>
        <v>501.8</v>
      </c>
      <c r="E111" s="274">
        <v>501.8</v>
      </c>
      <c r="F111" s="275">
        <v>483.2</v>
      </c>
      <c r="G111" s="274"/>
      <c r="H111" s="21"/>
      <c r="I111" s="21"/>
    </row>
    <row r="112" spans="1:9" x14ac:dyDescent="0.2">
      <c r="A112" s="271" t="s">
        <v>273</v>
      </c>
      <c r="B112" s="282" t="s">
        <v>219</v>
      </c>
      <c r="C112" s="301"/>
      <c r="D112" s="291">
        <f t="shared" si="47"/>
        <v>44.6</v>
      </c>
      <c r="E112" s="274">
        <v>44.6</v>
      </c>
      <c r="F112" s="275">
        <v>3</v>
      </c>
      <c r="G112" s="274"/>
      <c r="H112" s="21"/>
      <c r="I112" s="21"/>
    </row>
    <row r="113" spans="1:9" s="43" customFormat="1" x14ac:dyDescent="0.2">
      <c r="A113" s="265" t="s">
        <v>40</v>
      </c>
      <c r="B113" s="314" t="s">
        <v>274</v>
      </c>
      <c r="C113" s="293"/>
      <c r="D113" s="268">
        <f>SUM(E113+G113)</f>
        <v>854.6</v>
      </c>
      <c r="E113" s="269">
        <f>SUM(E115)</f>
        <v>834.6</v>
      </c>
      <c r="F113" s="268">
        <f t="shared" ref="F113:G113" si="49">SUM(F115)</f>
        <v>633.20000000000005</v>
      </c>
      <c r="G113" s="268">
        <f t="shared" si="49"/>
        <v>20</v>
      </c>
      <c r="H113" s="40"/>
      <c r="I113" s="40"/>
    </row>
    <row r="114" spans="1:9" x14ac:dyDescent="0.2">
      <c r="A114" s="271"/>
      <c r="B114" s="272" t="s">
        <v>64</v>
      </c>
      <c r="C114" s="273"/>
      <c r="D114" s="289"/>
      <c r="E114" s="275"/>
      <c r="F114" s="276"/>
      <c r="G114" s="274"/>
      <c r="H114" s="21"/>
      <c r="I114" s="21"/>
    </row>
    <row r="115" spans="1:9" x14ac:dyDescent="0.2">
      <c r="A115" s="271" t="s">
        <v>275</v>
      </c>
      <c r="B115" s="278" t="s">
        <v>119</v>
      </c>
      <c r="C115" s="279" t="s">
        <v>107</v>
      </c>
      <c r="D115" s="280">
        <f t="shared" ref="D115:D118" si="50">SUM(E115+G115)</f>
        <v>854.6</v>
      </c>
      <c r="E115" s="281">
        <f>SUM(E116+E117+E118)</f>
        <v>834.6</v>
      </c>
      <c r="F115" s="280">
        <f t="shared" ref="F115:G115" si="51">SUM(F116+F117+F118)</f>
        <v>633.20000000000005</v>
      </c>
      <c r="G115" s="280">
        <f t="shared" si="51"/>
        <v>20</v>
      </c>
      <c r="H115" s="21"/>
      <c r="I115" s="21"/>
    </row>
    <row r="116" spans="1:9" x14ac:dyDescent="0.2">
      <c r="A116" s="271" t="s">
        <v>276</v>
      </c>
      <c r="B116" s="282" t="s">
        <v>216</v>
      </c>
      <c r="C116" s="279"/>
      <c r="D116" s="274">
        <f t="shared" si="50"/>
        <v>505.9</v>
      </c>
      <c r="E116" s="275">
        <v>485.9</v>
      </c>
      <c r="F116" s="276">
        <v>357.8</v>
      </c>
      <c r="G116" s="274">
        <v>20</v>
      </c>
      <c r="H116" s="21"/>
      <c r="I116" s="21"/>
    </row>
    <row r="117" spans="1:9" ht="24" x14ac:dyDescent="0.2">
      <c r="A117" s="283" t="s">
        <v>277</v>
      </c>
      <c r="B117" s="284" t="s">
        <v>217</v>
      </c>
      <c r="C117" s="273"/>
      <c r="D117" s="274">
        <f t="shared" si="50"/>
        <v>279.8</v>
      </c>
      <c r="E117" s="275">
        <v>279.8</v>
      </c>
      <c r="F117" s="276">
        <v>265.8</v>
      </c>
      <c r="G117" s="274"/>
      <c r="H117" s="21"/>
      <c r="I117" s="21"/>
    </row>
    <row r="118" spans="1:9" x14ac:dyDescent="0.2">
      <c r="A118" s="271" t="s">
        <v>278</v>
      </c>
      <c r="B118" s="282" t="s">
        <v>219</v>
      </c>
      <c r="C118" s="273"/>
      <c r="D118" s="285">
        <f t="shared" si="50"/>
        <v>68.900000000000006</v>
      </c>
      <c r="E118" s="286">
        <v>68.900000000000006</v>
      </c>
      <c r="F118" s="287">
        <v>9.6</v>
      </c>
      <c r="G118" s="285"/>
      <c r="H118" s="21"/>
      <c r="I118" s="21"/>
    </row>
    <row r="119" spans="1:9" x14ac:dyDescent="0.2">
      <c r="A119" s="265" t="s">
        <v>41</v>
      </c>
      <c r="B119" s="266" t="s">
        <v>154</v>
      </c>
      <c r="C119" s="315"/>
      <c r="D119" s="289">
        <f>SUM(E119+G119)</f>
        <v>234.2</v>
      </c>
      <c r="E119" s="289">
        <f>SUM(E121)</f>
        <v>234.2</v>
      </c>
      <c r="F119" s="289">
        <f t="shared" ref="F119" si="52">SUM(F121)</f>
        <v>183.9</v>
      </c>
      <c r="G119" s="289"/>
      <c r="H119" s="40"/>
      <c r="I119" s="40"/>
    </row>
    <row r="120" spans="1:9" x14ac:dyDescent="0.2">
      <c r="A120" s="271"/>
      <c r="B120" s="272" t="s">
        <v>64</v>
      </c>
      <c r="C120" s="273"/>
      <c r="D120" s="274"/>
      <c r="E120" s="274"/>
      <c r="F120" s="291"/>
      <c r="G120" s="274"/>
      <c r="H120" s="21"/>
      <c r="I120" s="21"/>
    </row>
    <row r="121" spans="1:9" x14ac:dyDescent="0.2">
      <c r="A121" s="271" t="s">
        <v>279</v>
      </c>
      <c r="B121" s="278" t="s">
        <v>119</v>
      </c>
      <c r="C121" s="279" t="s">
        <v>107</v>
      </c>
      <c r="D121" s="280">
        <f t="shared" ref="D121:D124" si="53">SUM(E121+G121)</f>
        <v>234.2</v>
      </c>
      <c r="E121" s="280">
        <f>SUM(E122+E123+E124)</f>
        <v>234.2</v>
      </c>
      <c r="F121" s="280">
        <f t="shared" ref="F121" si="54">SUM(F122+F123+F124)</f>
        <v>183.9</v>
      </c>
      <c r="G121" s="274"/>
      <c r="H121" s="21"/>
      <c r="I121" s="21"/>
    </row>
    <row r="122" spans="1:9" ht="12.75" customHeight="1" x14ac:dyDescent="0.2">
      <c r="A122" s="271" t="s">
        <v>280</v>
      </c>
      <c r="B122" s="282" t="s">
        <v>216</v>
      </c>
      <c r="C122" s="273"/>
      <c r="D122" s="274">
        <f t="shared" si="53"/>
        <v>151.9</v>
      </c>
      <c r="E122" s="274">
        <v>151.9</v>
      </c>
      <c r="F122" s="275">
        <v>121.7</v>
      </c>
      <c r="G122" s="274"/>
      <c r="H122" s="21"/>
      <c r="I122" s="21"/>
    </row>
    <row r="123" spans="1:9" ht="24.75" customHeight="1" x14ac:dyDescent="0.2">
      <c r="A123" s="283" t="s">
        <v>281</v>
      </c>
      <c r="B123" s="284" t="s">
        <v>217</v>
      </c>
      <c r="C123" s="273"/>
      <c r="D123" s="274">
        <f t="shared" si="53"/>
        <v>63.3</v>
      </c>
      <c r="E123" s="274">
        <v>63.3</v>
      </c>
      <c r="F123" s="291">
        <v>60.7</v>
      </c>
      <c r="G123" s="274"/>
      <c r="H123" s="21"/>
      <c r="I123" s="21"/>
    </row>
    <row r="124" spans="1:9" x14ac:dyDescent="0.2">
      <c r="A124" s="271" t="s">
        <v>282</v>
      </c>
      <c r="B124" s="282" t="s">
        <v>219</v>
      </c>
      <c r="C124" s="273"/>
      <c r="D124" s="274">
        <f t="shared" si="53"/>
        <v>19</v>
      </c>
      <c r="E124" s="274">
        <v>19</v>
      </c>
      <c r="F124" s="275">
        <v>1.5</v>
      </c>
      <c r="G124" s="274"/>
      <c r="H124" s="21"/>
      <c r="I124" s="21"/>
    </row>
    <row r="125" spans="1:9" s="43" customFormat="1" x14ac:dyDescent="0.2">
      <c r="A125" s="265" t="s">
        <v>42</v>
      </c>
      <c r="B125" s="266" t="s">
        <v>120</v>
      </c>
      <c r="C125" s="293"/>
      <c r="D125" s="268">
        <f>SUM(E125+G125)</f>
        <v>792.4</v>
      </c>
      <c r="E125" s="269">
        <f>SUM(E127)</f>
        <v>773.1</v>
      </c>
      <c r="F125" s="268">
        <f t="shared" ref="F125:G125" si="55">SUM(F127)</f>
        <v>625.79999999999995</v>
      </c>
      <c r="G125" s="268">
        <f t="shared" si="55"/>
        <v>19.3</v>
      </c>
      <c r="H125" s="40"/>
      <c r="I125" s="40"/>
    </row>
    <row r="126" spans="1:9" x14ac:dyDescent="0.2">
      <c r="A126" s="271"/>
      <c r="B126" s="272" t="s">
        <v>64</v>
      </c>
      <c r="C126" s="244"/>
      <c r="D126" s="289"/>
      <c r="E126" s="275"/>
      <c r="F126" s="276"/>
      <c r="G126" s="274"/>
      <c r="H126" s="21"/>
      <c r="I126" s="21"/>
    </row>
    <row r="127" spans="1:9" x14ac:dyDescent="0.2">
      <c r="A127" s="271" t="s">
        <v>283</v>
      </c>
      <c r="B127" s="278" t="s">
        <v>119</v>
      </c>
      <c r="C127" s="279" t="s">
        <v>107</v>
      </c>
      <c r="D127" s="280">
        <f t="shared" ref="D127:D130" si="56">SUM(E127+G127)</f>
        <v>792.4</v>
      </c>
      <c r="E127" s="281">
        <f>SUM(E128+E129+E130)</f>
        <v>773.1</v>
      </c>
      <c r="F127" s="280">
        <f t="shared" ref="F127:G127" si="57">SUM(F128+F129+F130)</f>
        <v>625.79999999999995</v>
      </c>
      <c r="G127" s="280">
        <f t="shared" si="57"/>
        <v>19.3</v>
      </c>
      <c r="H127" s="21"/>
      <c r="I127" s="21"/>
    </row>
    <row r="128" spans="1:9" x14ac:dyDescent="0.2">
      <c r="A128" s="271" t="s">
        <v>284</v>
      </c>
      <c r="B128" s="282" t="s">
        <v>216</v>
      </c>
      <c r="C128" s="279"/>
      <c r="D128" s="274">
        <f t="shared" si="56"/>
        <v>510.7</v>
      </c>
      <c r="E128" s="275">
        <v>496.4</v>
      </c>
      <c r="F128" s="276">
        <v>432.3</v>
      </c>
      <c r="G128" s="274">
        <v>14.3</v>
      </c>
      <c r="H128" s="21"/>
      <c r="I128" s="21"/>
    </row>
    <row r="129" spans="1:9" ht="24" x14ac:dyDescent="0.2">
      <c r="A129" s="283" t="s">
        <v>285</v>
      </c>
      <c r="B129" s="284" t="s">
        <v>217</v>
      </c>
      <c r="C129" s="244"/>
      <c r="D129" s="274">
        <f t="shared" si="56"/>
        <v>192.6</v>
      </c>
      <c r="E129" s="275">
        <v>192.6</v>
      </c>
      <c r="F129" s="276">
        <v>179.5</v>
      </c>
      <c r="G129" s="274"/>
      <c r="H129" s="21"/>
      <c r="I129" s="21"/>
    </row>
    <row r="130" spans="1:9" x14ac:dyDescent="0.2">
      <c r="A130" s="271" t="s">
        <v>286</v>
      </c>
      <c r="B130" s="282" t="s">
        <v>219</v>
      </c>
      <c r="C130" s="244"/>
      <c r="D130" s="285">
        <f t="shared" si="56"/>
        <v>89.1</v>
      </c>
      <c r="E130" s="286">
        <v>84.1</v>
      </c>
      <c r="F130" s="287">
        <v>14</v>
      </c>
      <c r="G130" s="285">
        <v>5</v>
      </c>
      <c r="H130" s="21"/>
      <c r="I130" s="21"/>
    </row>
    <row r="131" spans="1:9" s="43" customFormat="1" x14ac:dyDescent="0.2">
      <c r="A131" s="265" t="s">
        <v>43</v>
      </c>
      <c r="B131" s="266" t="s">
        <v>129</v>
      </c>
      <c r="C131" s="266"/>
      <c r="D131" s="296">
        <f>SUM(E131+G131)</f>
        <v>903.80000000000007</v>
      </c>
      <c r="E131" s="268">
        <f>SUM(E133)</f>
        <v>897.80000000000007</v>
      </c>
      <c r="F131" s="268">
        <f t="shared" ref="F131:G131" si="58">SUM(F133)</f>
        <v>721.5</v>
      </c>
      <c r="G131" s="268">
        <f t="shared" si="58"/>
        <v>6</v>
      </c>
      <c r="H131" s="40"/>
      <c r="I131" s="40"/>
    </row>
    <row r="132" spans="1:9" x14ac:dyDescent="0.2">
      <c r="A132" s="271"/>
      <c r="B132" s="272" t="s">
        <v>64</v>
      </c>
      <c r="C132" s="316"/>
      <c r="D132" s="296"/>
      <c r="E132" s="274"/>
      <c r="F132" s="291"/>
      <c r="G132" s="274"/>
      <c r="H132" s="21"/>
      <c r="I132" s="21"/>
    </row>
    <row r="133" spans="1:9" x14ac:dyDescent="0.2">
      <c r="A133" s="271" t="s">
        <v>287</v>
      </c>
      <c r="B133" s="278" t="s">
        <v>119</v>
      </c>
      <c r="C133" s="297" t="s">
        <v>107</v>
      </c>
      <c r="D133" s="298">
        <f t="shared" ref="D133:D136" si="59">SUM(E133+G133)</f>
        <v>903.80000000000007</v>
      </c>
      <c r="E133" s="280">
        <f>SUM(E134+E135+E136)</f>
        <v>897.80000000000007</v>
      </c>
      <c r="F133" s="280">
        <f t="shared" ref="F133:G133" si="60">SUM(F134+F135+F136)</f>
        <v>721.5</v>
      </c>
      <c r="G133" s="280">
        <f t="shared" si="60"/>
        <v>6</v>
      </c>
      <c r="H133" s="21"/>
      <c r="I133" s="21"/>
    </row>
    <row r="134" spans="1:9" x14ac:dyDescent="0.2">
      <c r="A134" s="271" t="s">
        <v>288</v>
      </c>
      <c r="B134" s="282" t="s">
        <v>216</v>
      </c>
      <c r="C134" s="297"/>
      <c r="D134" s="291">
        <f t="shared" si="59"/>
        <v>570.70000000000005</v>
      </c>
      <c r="E134" s="274">
        <v>568.70000000000005</v>
      </c>
      <c r="F134" s="275">
        <v>498.4</v>
      </c>
      <c r="G134" s="274">
        <v>2</v>
      </c>
      <c r="H134" s="21"/>
      <c r="I134" s="21"/>
    </row>
    <row r="135" spans="1:9" ht="24" x14ac:dyDescent="0.2">
      <c r="A135" s="283" t="s">
        <v>289</v>
      </c>
      <c r="B135" s="284" t="s">
        <v>217</v>
      </c>
      <c r="C135" s="316"/>
      <c r="D135" s="291">
        <f t="shared" si="59"/>
        <v>221.2</v>
      </c>
      <c r="E135" s="274">
        <v>221.2</v>
      </c>
      <c r="F135" s="275">
        <v>205.9</v>
      </c>
      <c r="G135" s="274"/>
      <c r="H135" s="21"/>
      <c r="I135" s="21"/>
    </row>
    <row r="136" spans="1:9" x14ac:dyDescent="0.2">
      <c r="A136" s="271" t="s">
        <v>290</v>
      </c>
      <c r="B136" s="282" t="s">
        <v>219</v>
      </c>
      <c r="C136" s="317"/>
      <c r="D136" s="291">
        <f t="shared" si="59"/>
        <v>111.9</v>
      </c>
      <c r="E136" s="274">
        <v>107.9</v>
      </c>
      <c r="F136" s="275">
        <v>17.2</v>
      </c>
      <c r="G136" s="274">
        <v>4</v>
      </c>
      <c r="H136" s="21"/>
      <c r="I136" s="21"/>
    </row>
    <row r="137" spans="1:9" s="43" customFormat="1" x14ac:dyDescent="0.2">
      <c r="A137" s="265" t="s">
        <v>44</v>
      </c>
      <c r="B137" s="266" t="s">
        <v>146</v>
      </c>
      <c r="C137" s="293"/>
      <c r="D137" s="268">
        <f>SUM(E137+G137)</f>
        <v>815.5</v>
      </c>
      <c r="E137" s="269">
        <f>SUM(E139)</f>
        <v>812</v>
      </c>
      <c r="F137" s="268">
        <f t="shared" ref="F137:G137" si="61">SUM(F139)</f>
        <v>659.3</v>
      </c>
      <c r="G137" s="268">
        <f t="shared" si="61"/>
        <v>3.5</v>
      </c>
      <c r="H137" s="40"/>
      <c r="I137" s="40"/>
    </row>
    <row r="138" spans="1:9" x14ac:dyDescent="0.2">
      <c r="A138" s="271"/>
      <c r="B138" s="272" t="s">
        <v>64</v>
      </c>
      <c r="C138" s="244"/>
      <c r="D138" s="289"/>
      <c r="E138" s="275"/>
      <c r="F138" s="276"/>
      <c r="G138" s="274"/>
      <c r="H138" s="21"/>
      <c r="I138" s="21"/>
    </row>
    <row r="139" spans="1:9" x14ac:dyDescent="0.2">
      <c r="A139" s="271" t="s">
        <v>291</v>
      </c>
      <c r="B139" s="278" t="s">
        <v>119</v>
      </c>
      <c r="C139" s="279" t="s">
        <v>107</v>
      </c>
      <c r="D139" s="274">
        <f t="shared" ref="D139:D142" si="62">SUM(E139+G139)</f>
        <v>815.5</v>
      </c>
      <c r="E139" s="275">
        <f>SUM(E140+E141+E142)</f>
        <v>812</v>
      </c>
      <c r="F139" s="274">
        <f t="shared" ref="F139:G139" si="63">SUM(F140+F141+F142)</f>
        <v>659.3</v>
      </c>
      <c r="G139" s="274">
        <f t="shared" si="63"/>
        <v>3.5</v>
      </c>
      <c r="H139" s="21"/>
      <c r="I139" s="21"/>
    </row>
    <row r="140" spans="1:9" x14ac:dyDescent="0.2">
      <c r="A140" s="271" t="s">
        <v>292</v>
      </c>
      <c r="B140" s="282" t="s">
        <v>216</v>
      </c>
      <c r="C140" s="279"/>
      <c r="D140" s="274">
        <f t="shared" si="62"/>
        <v>512</v>
      </c>
      <c r="E140" s="275">
        <v>508.5</v>
      </c>
      <c r="F140" s="276">
        <v>450</v>
      </c>
      <c r="G140" s="274">
        <v>3.5</v>
      </c>
      <c r="H140" s="21"/>
      <c r="I140" s="21"/>
    </row>
    <row r="141" spans="1:9" ht="24" x14ac:dyDescent="0.2">
      <c r="A141" s="283" t="s">
        <v>293</v>
      </c>
      <c r="B141" s="284" t="s">
        <v>217</v>
      </c>
      <c r="C141" s="244"/>
      <c r="D141" s="274">
        <f t="shared" si="62"/>
        <v>207.8</v>
      </c>
      <c r="E141" s="275">
        <v>207.8</v>
      </c>
      <c r="F141" s="276">
        <v>194.4</v>
      </c>
      <c r="G141" s="274"/>
      <c r="H141" s="21"/>
      <c r="I141" s="21"/>
    </row>
    <row r="142" spans="1:9" x14ac:dyDescent="0.2">
      <c r="A142" s="271" t="s">
        <v>294</v>
      </c>
      <c r="B142" s="282" t="s">
        <v>219</v>
      </c>
      <c r="C142" s="244"/>
      <c r="D142" s="285">
        <f t="shared" si="62"/>
        <v>95.7</v>
      </c>
      <c r="E142" s="286">
        <v>95.7</v>
      </c>
      <c r="F142" s="287">
        <v>14.9</v>
      </c>
      <c r="G142" s="285"/>
      <c r="H142" s="21"/>
      <c r="I142" s="21"/>
    </row>
    <row r="143" spans="1:9" x14ac:dyDescent="0.2">
      <c r="A143" s="265" t="s">
        <v>45</v>
      </c>
      <c r="B143" s="266" t="s">
        <v>704</v>
      </c>
      <c r="C143" s="318"/>
      <c r="D143" s="289">
        <f>SUM(E143+G143)</f>
        <v>218.9</v>
      </c>
      <c r="E143" s="289">
        <f>SUM(E145)</f>
        <v>217.70000000000002</v>
      </c>
      <c r="F143" s="289">
        <f t="shared" ref="F143:G143" si="64">SUM(F145)</f>
        <v>177.50000000000003</v>
      </c>
      <c r="G143" s="289">
        <f t="shared" si="64"/>
        <v>1.2</v>
      </c>
      <c r="H143" s="40"/>
      <c r="I143" s="40"/>
    </row>
    <row r="144" spans="1:9" x14ac:dyDescent="0.2">
      <c r="A144" s="271"/>
      <c r="B144" s="272" t="s">
        <v>64</v>
      </c>
      <c r="C144" s="244"/>
      <c r="D144" s="274"/>
      <c r="E144" s="274"/>
      <c r="F144" s="291"/>
      <c r="G144" s="274"/>
      <c r="H144" s="21"/>
      <c r="I144" s="21"/>
    </row>
    <row r="145" spans="1:9" x14ac:dyDescent="0.2">
      <c r="A145" s="271" t="s">
        <v>295</v>
      </c>
      <c r="B145" s="278" t="s">
        <v>119</v>
      </c>
      <c r="C145" s="279" t="s">
        <v>107</v>
      </c>
      <c r="D145" s="280">
        <f t="shared" ref="D145:D148" si="65">SUM(E145+G145)</f>
        <v>218.9</v>
      </c>
      <c r="E145" s="280">
        <f>SUM(E146+E147+E148)</f>
        <v>217.70000000000002</v>
      </c>
      <c r="F145" s="280">
        <f t="shared" ref="F145:G145" si="66">SUM(F146+F147+F148)</f>
        <v>177.50000000000003</v>
      </c>
      <c r="G145" s="280">
        <f t="shared" si="66"/>
        <v>1.2</v>
      </c>
      <c r="H145" s="21"/>
      <c r="I145" s="21"/>
    </row>
    <row r="146" spans="1:9" x14ac:dyDescent="0.2">
      <c r="A146" s="271" t="s">
        <v>296</v>
      </c>
      <c r="B146" s="282" t="s">
        <v>216</v>
      </c>
      <c r="C146" s="279"/>
      <c r="D146" s="274">
        <f t="shared" si="65"/>
        <v>127.7</v>
      </c>
      <c r="E146" s="274">
        <v>126.5</v>
      </c>
      <c r="F146" s="275">
        <v>107.9</v>
      </c>
      <c r="G146" s="274">
        <v>1.2</v>
      </c>
      <c r="H146" s="21"/>
      <c r="I146" s="21"/>
    </row>
    <row r="147" spans="1:9" ht="24" x14ac:dyDescent="0.2">
      <c r="A147" s="283" t="s">
        <v>297</v>
      </c>
      <c r="B147" s="284" t="s">
        <v>217</v>
      </c>
      <c r="C147" s="244"/>
      <c r="D147" s="274">
        <f t="shared" si="65"/>
        <v>69.900000000000006</v>
      </c>
      <c r="E147" s="274">
        <v>69.900000000000006</v>
      </c>
      <c r="F147" s="275">
        <v>66.7</v>
      </c>
      <c r="G147" s="274"/>
      <c r="H147" s="21"/>
      <c r="I147" s="21"/>
    </row>
    <row r="148" spans="1:9" x14ac:dyDescent="0.2">
      <c r="A148" s="271" t="s">
        <v>298</v>
      </c>
      <c r="B148" s="282" t="s">
        <v>219</v>
      </c>
      <c r="C148" s="244"/>
      <c r="D148" s="274">
        <f t="shared" si="65"/>
        <v>21.3</v>
      </c>
      <c r="E148" s="274">
        <v>21.3</v>
      </c>
      <c r="F148" s="275">
        <v>2.9</v>
      </c>
      <c r="G148" s="274"/>
      <c r="H148" s="21"/>
      <c r="I148" s="21"/>
    </row>
    <row r="149" spans="1:9" ht="12.75" customHeight="1" x14ac:dyDescent="0.2">
      <c r="A149" s="265" t="s">
        <v>46</v>
      </c>
      <c r="B149" s="305" t="s">
        <v>94</v>
      </c>
      <c r="C149" s="318"/>
      <c r="D149" s="268">
        <f>SUM(E149+G149)</f>
        <v>314</v>
      </c>
      <c r="E149" s="269">
        <f>SUM(E151)</f>
        <v>312.39999999999998</v>
      </c>
      <c r="F149" s="268">
        <f t="shared" ref="F149:G149" si="67">SUM(F151)</f>
        <v>246.8</v>
      </c>
      <c r="G149" s="268">
        <f t="shared" si="67"/>
        <v>1.6</v>
      </c>
      <c r="H149" s="40"/>
      <c r="I149" s="40"/>
    </row>
    <row r="150" spans="1:9" x14ac:dyDescent="0.2">
      <c r="A150" s="271"/>
      <c r="B150" s="272" t="s">
        <v>64</v>
      </c>
      <c r="C150" s="244"/>
      <c r="D150" s="274"/>
      <c r="E150" s="275"/>
      <c r="F150" s="276"/>
      <c r="G150" s="274"/>
      <c r="H150" s="21"/>
      <c r="I150" s="21"/>
    </row>
    <row r="151" spans="1:9" x14ac:dyDescent="0.2">
      <c r="A151" s="271" t="s">
        <v>299</v>
      </c>
      <c r="B151" s="278" t="s">
        <v>119</v>
      </c>
      <c r="C151" s="279" t="s">
        <v>107</v>
      </c>
      <c r="D151" s="280">
        <f t="shared" ref="D151:D154" si="68">SUM(E151+G151)</f>
        <v>314</v>
      </c>
      <c r="E151" s="281">
        <f>SUM(E152+E153+E154)</f>
        <v>312.39999999999998</v>
      </c>
      <c r="F151" s="280">
        <f t="shared" ref="F151:G151" si="69">SUM(F152+F153+F154)</f>
        <v>246.8</v>
      </c>
      <c r="G151" s="280">
        <f t="shared" si="69"/>
        <v>1.6</v>
      </c>
      <c r="H151" s="21"/>
      <c r="I151" s="21"/>
    </row>
    <row r="152" spans="1:9" x14ac:dyDescent="0.2">
      <c r="A152" s="271" t="s">
        <v>300</v>
      </c>
      <c r="B152" s="282" t="s">
        <v>216</v>
      </c>
      <c r="C152" s="279"/>
      <c r="D152" s="274">
        <f t="shared" si="68"/>
        <v>203.6</v>
      </c>
      <c r="E152" s="275">
        <v>202</v>
      </c>
      <c r="F152" s="276">
        <v>168.8</v>
      </c>
      <c r="G152" s="274">
        <v>1.6</v>
      </c>
      <c r="H152" s="21"/>
      <c r="I152" s="21"/>
    </row>
    <row r="153" spans="1:9" ht="24" x14ac:dyDescent="0.2">
      <c r="A153" s="283" t="s">
        <v>301</v>
      </c>
      <c r="B153" s="284" t="s">
        <v>217</v>
      </c>
      <c r="C153" s="244"/>
      <c r="D153" s="274">
        <f t="shared" si="68"/>
        <v>78.2</v>
      </c>
      <c r="E153" s="275">
        <v>78.2</v>
      </c>
      <c r="F153" s="276">
        <v>73.5</v>
      </c>
      <c r="G153" s="274"/>
      <c r="H153" s="21"/>
      <c r="I153" s="21"/>
    </row>
    <row r="154" spans="1:9" x14ac:dyDescent="0.2">
      <c r="A154" s="271" t="s">
        <v>302</v>
      </c>
      <c r="B154" s="282" t="s">
        <v>219</v>
      </c>
      <c r="C154" s="244"/>
      <c r="D154" s="285">
        <f t="shared" si="68"/>
        <v>32.200000000000003</v>
      </c>
      <c r="E154" s="286">
        <v>32.200000000000003</v>
      </c>
      <c r="F154" s="287">
        <v>4.5</v>
      </c>
      <c r="G154" s="285"/>
      <c r="H154" s="21"/>
      <c r="I154" s="21"/>
    </row>
    <row r="155" spans="1:9" ht="12.75" customHeight="1" x14ac:dyDescent="0.2">
      <c r="A155" s="319" t="s">
        <v>48</v>
      </c>
      <c r="B155" s="305" t="s">
        <v>75</v>
      </c>
      <c r="C155" s="318"/>
      <c r="D155" s="289">
        <f>SUM(E155+G155)</f>
        <v>440.2</v>
      </c>
      <c r="E155" s="268">
        <f>SUM(E157)</f>
        <v>436</v>
      </c>
      <c r="F155" s="268">
        <f t="shared" ref="F155:G155" si="70">SUM(F157)</f>
        <v>354.4</v>
      </c>
      <c r="G155" s="268">
        <f t="shared" si="70"/>
        <v>4.2</v>
      </c>
      <c r="H155" s="40"/>
      <c r="I155" s="40"/>
    </row>
    <row r="156" spans="1:9" x14ac:dyDescent="0.2">
      <c r="A156" s="271"/>
      <c r="B156" s="272" t="s">
        <v>64</v>
      </c>
      <c r="C156" s="244"/>
      <c r="D156" s="274"/>
      <c r="E156" s="274"/>
      <c r="F156" s="291"/>
      <c r="G156" s="274"/>
      <c r="H156" s="21"/>
      <c r="I156" s="21"/>
    </row>
    <row r="157" spans="1:9" x14ac:dyDescent="0.2">
      <c r="A157" s="271" t="s">
        <v>303</v>
      </c>
      <c r="B157" s="278" t="s">
        <v>119</v>
      </c>
      <c r="C157" s="279" t="s">
        <v>107</v>
      </c>
      <c r="D157" s="280">
        <f t="shared" ref="D157:D160" si="71">SUM(E157+G157)</f>
        <v>440.2</v>
      </c>
      <c r="E157" s="280">
        <f>SUM(E158+E159+E160)</f>
        <v>436</v>
      </c>
      <c r="F157" s="280">
        <f t="shared" ref="F157:G157" si="72">SUM(F158+F159+F160)</f>
        <v>354.4</v>
      </c>
      <c r="G157" s="280">
        <f t="shared" si="72"/>
        <v>4.2</v>
      </c>
      <c r="H157" s="21"/>
      <c r="I157" s="21"/>
    </row>
    <row r="158" spans="1:9" x14ac:dyDescent="0.2">
      <c r="A158" s="271" t="s">
        <v>304</v>
      </c>
      <c r="B158" s="282" t="s">
        <v>216</v>
      </c>
      <c r="C158" s="279"/>
      <c r="D158" s="274">
        <f t="shared" si="71"/>
        <v>275.59999999999997</v>
      </c>
      <c r="E158" s="274">
        <v>271.39999999999998</v>
      </c>
      <c r="F158" s="275">
        <v>236.5</v>
      </c>
      <c r="G158" s="274">
        <v>4.2</v>
      </c>
      <c r="H158" s="21"/>
      <c r="I158" s="21"/>
    </row>
    <row r="159" spans="1:9" ht="24" x14ac:dyDescent="0.2">
      <c r="A159" s="283" t="s">
        <v>305</v>
      </c>
      <c r="B159" s="284" t="s">
        <v>217</v>
      </c>
      <c r="C159" s="244"/>
      <c r="D159" s="274">
        <f t="shared" si="71"/>
        <v>118</v>
      </c>
      <c r="E159" s="274">
        <v>118</v>
      </c>
      <c r="F159" s="275">
        <v>111.4</v>
      </c>
      <c r="G159" s="274"/>
      <c r="H159" s="21"/>
      <c r="I159" s="21"/>
    </row>
    <row r="160" spans="1:9" x14ac:dyDescent="0.2">
      <c r="A160" s="271" t="s">
        <v>306</v>
      </c>
      <c r="B160" s="282" t="s">
        <v>219</v>
      </c>
      <c r="C160" s="244"/>
      <c r="D160" s="274">
        <f t="shared" si="71"/>
        <v>46.6</v>
      </c>
      <c r="E160" s="274">
        <v>46.6</v>
      </c>
      <c r="F160" s="275">
        <v>6.5</v>
      </c>
      <c r="G160" s="274"/>
      <c r="H160" s="21"/>
      <c r="I160" s="21"/>
    </row>
    <row r="161" spans="1:9" s="43" customFormat="1" ht="15" customHeight="1" x14ac:dyDescent="0.2">
      <c r="A161" s="320" t="s">
        <v>50</v>
      </c>
      <c r="B161" s="305" t="s">
        <v>705</v>
      </c>
      <c r="C161" s="321"/>
      <c r="D161" s="268">
        <f>SUM(E161+G161)</f>
        <v>220.9</v>
      </c>
      <c r="E161" s="269">
        <f>SUM(E163)</f>
        <v>220.9</v>
      </c>
      <c r="F161" s="268">
        <f t="shared" ref="F161" si="73">SUM(F163)</f>
        <v>172.4</v>
      </c>
      <c r="G161" s="268"/>
      <c r="H161" s="40"/>
      <c r="I161" s="40"/>
    </row>
    <row r="162" spans="1:9" x14ac:dyDescent="0.2">
      <c r="A162" s="271"/>
      <c r="B162" s="272" t="s">
        <v>64</v>
      </c>
      <c r="C162" s="244"/>
      <c r="D162" s="289"/>
      <c r="E162" s="275"/>
      <c r="F162" s="276"/>
      <c r="G162" s="274"/>
      <c r="H162" s="21"/>
      <c r="I162" s="21"/>
    </row>
    <row r="163" spans="1:9" x14ac:dyDescent="0.2">
      <c r="A163" s="271" t="s">
        <v>307</v>
      </c>
      <c r="B163" s="278" t="s">
        <v>119</v>
      </c>
      <c r="C163" s="279" t="s">
        <v>107</v>
      </c>
      <c r="D163" s="280">
        <f t="shared" ref="D163:D166" si="74">SUM(E163+G163)</f>
        <v>220.9</v>
      </c>
      <c r="E163" s="281">
        <f>SUM(E164+E165+E166)</f>
        <v>220.9</v>
      </c>
      <c r="F163" s="280">
        <f t="shared" ref="F163" si="75">SUM(F164+F165+F166)</f>
        <v>172.4</v>
      </c>
      <c r="G163" s="274"/>
      <c r="H163" s="21"/>
      <c r="I163" s="21"/>
    </row>
    <row r="164" spans="1:9" x14ac:dyDescent="0.2">
      <c r="A164" s="271" t="s">
        <v>308</v>
      </c>
      <c r="B164" s="282" t="s">
        <v>216</v>
      </c>
      <c r="C164" s="279"/>
      <c r="D164" s="274">
        <f t="shared" si="74"/>
        <v>151.6</v>
      </c>
      <c r="E164" s="275">
        <v>151.6</v>
      </c>
      <c r="F164" s="276">
        <v>123.6</v>
      </c>
      <c r="G164" s="274"/>
      <c r="H164" s="21"/>
      <c r="I164" s="21"/>
    </row>
    <row r="165" spans="1:9" ht="24" x14ac:dyDescent="0.2">
      <c r="A165" s="283" t="s">
        <v>309</v>
      </c>
      <c r="B165" s="284" t="s">
        <v>217</v>
      </c>
      <c r="C165" s="244"/>
      <c r="D165" s="274">
        <f t="shared" si="74"/>
        <v>48.7</v>
      </c>
      <c r="E165" s="275">
        <v>48.7</v>
      </c>
      <c r="F165" s="276">
        <v>45.7</v>
      </c>
      <c r="G165" s="274"/>
      <c r="H165" s="21"/>
      <c r="I165" s="21"/>
    </row>
    <row r="166" spans="1:9" x14ac:dyDescent="0.2">
      <c r="A166" s="271" t="s">
        <v>310</v>
      </c>
      <c r="B166" s="282" t="s">
        <v>219</v>
      </c>
      <c r="C166" s="244"/>
      <c r="D166" s="285">
        <f t="shared" si="74"/>
        <v>20.6</v>
      </c>
      <c r="E166" s="286">
        <v>20.6</v>
      </c>
      <c r="F166" s="287">
        <v>3.1</v>
      </c>
      <c r="G166" s="285"/>
      <c r="H166" s="21"/>
      <c r="I166" s="21"/>
    </row>
    <row r="167" spans="1:9" s="43" customFormat="1" ht="12.75" customHeight="1" x14ac:dyDescent="0.2">
      <c r="A167" s="320" t="s">
        <v>51</v>
      </c>
      <c r="B167" s="305" t="s">
        <v>171</v>
      </c>
      <c r="C167" s="306"/>
      <c r="D167" s="296">
        <f>SUM(E167+G167)</f>
        <v>873.8</v>
      </c>
      <c r="E167" s="289">
        <f>SUM(E169)</f>
        <v>825.8</v>
      </c>
      <c r="F167" s="289">
        <f t="shared" ref="F167:G167" si="76">SUM(F169)</f>
        <v>660</v>
      </c>
      <c r="G167" s="289">
        <f t="shared" si="76"/>
        <v>48</v>
      </c>
      <c r="H167" s="40"/>
      <c r="I167" s="40"/>
    </row>
    <row r="168" spans="1:9" x14ac:dyDescent="0.2">
      <c r="A168" s="271"/>
      <c r="B168" s="272" t="s">
        <v>64</v>
      </c>
      <c r="C168" s="316"/>
      <c r="D168" s="296"/>
      <c r="E168" s="274"/>
      <c r="F168" s="291"/>
      <c r="G168" s="274"/>
      <c r="H168" s="21"/>
      <c r="I168" s="21"/>
    </row>
    <row r="169" spans="1:9" x14ac:dyDescent="0.2">
      <c r="A169" s="271" t="s">
        <v>311</v>
      </c>
      <c r="B169" s="278" t="s">
        <v>119</v>
      </c>
      <c r="C169" s="297" t="s">
        <v>107</v>
      </c>
      <c r="D169" s="298">
        <f t="shared" ref="D169:D172" si="77">SUM(E169+G169)</f>
        <v>873.8</v>
      </c>
      <c r="E169" s="280">
        <f>SUM(E170+E171+E172)</f>
        <v>825.8</v>
      </c>
      <c r="F169" s="280">
        <f t="shared" ref="F169:G169" si="78">SUM(F170+F171+F172)</f>
        <v>660</v>
      </c>
      <c r="G169" s="280">
        <f t="shared" si="78"/>
        <v>48</v>
      </c>
      <c r="H169" s="21"/>
      <c r="I169" s="21"/>
    </row>
    <row r="170" spans="1:9" x14ac:dyDescent="0.2">
      <c r="A170" s="271" t="s">
        <v>312</v>
      </c>
      <c r="B170" s="282" t="s">
        <v>216</v>
      </c>
      <c r="C170" s="297"/>
      <c r="D170" s="291">
        <f t="shared" si="77"/>
        <v>581.6</v>
      </c>
      <c r="E170" s="274">
        <v>533.6</v>
      </c>
      <c r="F170" s="275">
        <v>467.2</v>
      </c>
      <c r="G170" s="274">
        <v>48</v>
      </c>
      <c r="H170" s="21"/>
      <c r="I170" s="21"/>
    </row>
    <row r="171" spans="1:9" ht="24" x14ac:dyDescent="0.2">
      <c r="A171" s="283" t="s">
        <v>313</v>
      </c>
      <c r="B171" s="284" t="s">
        <v>217</v>
      </c>
      <c r="C171" s="316"/>
      <c r="D171" s="291">
        <f t="shared" si="77"/>
        <v>192.9</v>
      </c>
      <c r="E171" s="274">
        <v>192.9</v>
      </c>
      <c r="F171" s="275">
        <v>179.8</v>
      </c>
      <c r="G171" s="274"/>
      <c r="H171" s="21"/>
      <c r="I171" s="21"/>
    </row>
    <row r="172" spans="1:9" x14ac:dyDescent="0.2">
      <c r="A172" s="271" t="s">
        <v>314</v>
      </c>
      <c r="B172" s="282" t="s">
        <v>219</v>
      </c>
      <c r="C172" s="317"/>
      <c r="D172" s="291">
        <f t="shared" si="77"/>
        <v>99.3</v>
      </c>
      <c r="E172" s="274">
        <v>99.3</v>
      </c>
      <c r="F172" s="275">
        <v>13</v>
      </c>
      <c r="G172" s="274"/>
      <c r="H172" s="21"/>
      <c r="I172" s="21"/>
    </row>
    <row r="173" spans="1:9" s="43" customFormat="1" ht="12.75" customHeight="1" x14ac:dyDescent="0.2">
      <c r="A173" s="320" t="s">
        <v>52</v>
      </c>
      <c r="B173" s="305" t="s">
        <v>76</v>
      </c>
      <c r="C173" s="321"/>
      <c r="D173" s="268">
        <f>SUM(E173+G173)</f>
        <v>330.9</v>
      </c>
      <c r="E173" s="269">
        <f>SUM(E175)</f>
        <v>330.2</v>
      </c>
      <c r="F173" s="268">
        <f t="shared" ref="F173:G173" si="79">SUM(F175)</f>
        <v>269.40000000000003</v>
      </c>
      <c r="G173" s="268">
        <f t="shared" si="79"/>
        <v>0.7</v>
      </c>
      <c r="H173" s="40"/>
      <c r="I173" s="40"/>
    </row>
    <row r="174" spans="1:9" x14ac:dyDescent="0.2">
      <c r="A174" s="271"/>
      <c r="B174" s="272" t="s">
        <v>64</v>
      </c>
      <c r="C174" s="244"/>
      <c r="D174" s="289"/>
      <c r="E174" s="275"/>
      <c r="F174" s="276"/>
      <c r="G174" s="274"/>
      <c r="H174" s="21"/>
      <c r="I174" s="21"/>
    </row>
    <row r="175" spans="1:9" x14ac:dyDescent="0.2">
      <c r="A175" s="271" t="s">
        <v>315</v>
      </c>
      <c r="B175" s="278" t="s">
        <v>119</v>
      </c>
      <c r="C175" s="279" t="s">
        <v>107</v>
      </c>
      <c r="D175" s="280">
        <f t="shared" ref="D175:D178" si="80">SUM(E175+G175)</f>
        <v>330.9</v>
      </c>
      <c r="E175" s="281">
        <f>SUM(E176+E177+E178)</f>
        <v>330.2</v>
      </c>
      <c r="F175" s="280">
        <f t="shared" ref="F175:G175" si="81">SUM(F176+F177+F178)</f>
        <v>269.40000000000003</v>
      </c>
      <c r="G175" s="280">
        <f t="shared" si="81"/>
        <v>0.7</v>
      </c>
      <c r="H175" s="21"/>
      <c r="I175" s="21"/>
    </row>
    <row r="176" spans="1:9" x14ac:dyDescent="0.2">
      <c r="A176" s="271" t="s">
        <v>316</v>
      </c>
      <c r="B176" s="282" t="s">
        <v>216</v>
      </c>
      <c r="C176" s="279"/>
      <c r="D176" s="274">
        <f t="shared" si="80"/>
        <v>219.1</v>
      </c>
      <c r="E176" s="275">
        <v>218.4</v>
      </c>
      <c r="F176" s="276">
        <v>188.5</v>
      </c>
      <c r="G176" s="274">
        <v>0.7</v>
      </c>
      <c r="H176" s="21"/>
      <c r="I176" s="21"/>
    </row>
    <row r="177" spans="1:9" ht="24" x14ac:dyDescent="0.2">
      <c r="A177" s="283" t="s">
        <v>317</v>
      </c>
      <c r="B177" s="284" t="s">
        <v>217</v>
      </c>
      <c r="C177" s="244"/>
      <c r="D177" s="274">
        <f t="shared" si="80"/>
        <v>80.400000000000006</v>
      </c>
      <c r="E177" s="275">
        <v>80.400000000000006</v>
      </c>
      <c r="F177" s="276">
        <v>75.599999999999994</v>
      </c>
      <c r="G177" s="274"/>
      <c r="H177" s="21"/>
      <c r="I177" s="21"/>
    </row>
    <row r="178" spans="1:9" x14ac:dyDescent="0.2">
      <c r="A178" s="271" t="s">
        <v>318</v>
      </c>
      <c r="B178" s="282" t="s">
        <v>219</v>
      </c>
      <c r="C178" s="244"/>
      <c r="D178" s="285">
        <f t="shared" si="80"/>
        <v>31.4</v>
      </c>
      <c r="E178" s="286">
        <v>31.4</v>
      </c>
      <c r="F178" s="287">
        <v>5.3</v>
      </c>
      <c r="G178" s="285"/>
      <c r="H178" s="21"/>
      <c r="I178" s="21"/>
    </row>
    <row r="179" spans="1:9" s="43" customFormat="1" ht="12" customHeight="1" x14ac:dyDescent="0.2">
      <c r="A179" s="320" t="s">
        <v>54</v>
      </c>
      <c r="B179" s="266" t="s">
        <v>85</v>
      </c>
      <c r="C179" s="306"/>
      <c r="D179" s="296">
        <f>SUM(E179+G179)</f>
        <v>765.60000000000014</v>
      </c>
      <c r="E179" s="268">
        <f>SUM(E181)</f>
        <v>765.60000000000014</v>
      </c>
      <c r="F179" s="268">
        <f t="shared" ref="F179" si="82">SUM(F181)</f>
        <v>582.80000000000007</v>
      </c>
      <c r="G179" s="268"/>
      <c r="H179" s="40"/>
      <c r="I179" s="40"/>
    </row>
    <row r="180" spans="1:9" x14ac:dyDescent="0.2">
      <c r="A180" s="271"/>
      <c r="B180" s="272" t="s">
        <v>64</v>
      </c>
      <c r="C180" s="316"/>
      <c r="D180" s="296"/>
      <c r="E180" s="274"/>
      <c r="F180" s="291"/>
      <c r="G180" s="274"/>
      <c r="H180" s="21"/>
      <c r="I180" s="21"/>
    </row>
    <row r="181" spans="1:9" x14ac:dyDescent="0.2">
      <c r="A181" s="271" t="s">
        <v>319</v>
      </c>
      <c r="B181" s="278" t="s">
        <v>119</v>
      </c>
      <c r="C181" s="297" t="s">
        <v>107</v>
      </c>
      <c r="D181" s="298">
        <f t="shared" ref="D181:D184" si="83">SUM(E181+G181)</f>
        <v>765.60000000000014</v>
      </c>
      <c r="E181" s="280">
        <f>SUM(E182+E183+E184)</f>
        <v>765.60000000000014</v>
      </c>
      <c r="F181" s="280">
        <f t="shared" ref="F181" si="84">SUM(F182+F183+F184)</f>
        <v>582.80000000000007</v>
      </c>
      <c r="G181" s="274"/>
      <c r="H181" s="21"/>
      <c r="I181" s="21"/>
    </row>
    <row r="182" spans="1:9" x14ac:dyDescent="0.2">
      <c r="A182" s="271" t="s">
        <v>320</v>
      </c>
      <c r="B182" s="282" t="s">
        <v>216</v>
      </c>
      <c r="C182" s="297"/>
      <c r="D182" s="291">
        <f t="shared" si="83"/>
        <v>521.20000000000005</v>
      </c>
      <c r="E182" s="274">
        <v>521.20000000000005</v>
      </c>
      <c r="F182" s="291">
        <v>418.2</v>
      </c>
      <c r="G182" s="274"/>
      <c r="H182" s="21"/>
      <c r="I182" s="21"/>
    </row>
    <row r="183" spans="1:9" s="43" customFormat="1" ht="24" x14ac:dyDescent="0.2">
      <c r="A183" s="283" t="s">
        <v>321</v>
      </c>
      <c r="B183" s="284" t="s">
        <v>217</v>
      </c>
      <c r="C183" s="316"/>
      <c r="D183" s="291">
        <f t="shared" si="83"/>
        <v>161.19999999999999</v>
      </c>
      <c r="E183" s="274">
        <v>161.19999999999999</v>
      </c>
      <c r="F183" s="291">
        <v>151.5</v>
      </c>
      <c r="G183" s="289"/>
      <c r="H183" s="40"/>
      <c r="I183" s="40"/>
    </row>
    <row r="184" spans="1:9" x14ac:dyDescent="0.2">
      <c r="A184" s="271" t="s">
        <v>322</v>
      </c>
      <c r="B184" s="282" t="s">
        <v>219</v>
      </c>
      <c r="C184" s="317"/>
      <c r="D184" s="291">
        <f t="shared" si="83"/>
        <v>83.2</v>
      </c>
      <c r="E184" s="274">
        <v>83.2</v>
      </c>
      <c r="F184" s="275">
        <v>13.1</v>
      </c>
      <c r="G184" s="274"/>
      <c r="H184" s="21"/>
      <c r="I184" s="21"/>
    </row>
    <row r="185" spans="1:9" x14ac:dyDescent="0.2">
      <c r="A185" s="265" t="s">
        <v>56</v>
      </c>
      <c r="B185" s="266" t="s">
        <v>95</v>
      </c>
      <c r="C185" s="318"/>
      <c r="D185" s="268">
        <f>SUM(E185+G185)</f>
        <v>420.90000000000003</v>
      </c>
      <c r="E185" s="269">
        <f>SUM(E187)</f>
        <v>420.90000000000003</v>
      </c>
      <c r="F185" s="268">
        <f t="shared" ref="F185" si="85">SUM(F187)</f>
        <v>336.59999999999997</v>
      </c>
      <c r="G185" s="268"/>
      <c r="H185" s="40"/>
      <c r="I185" s="40"/>
    </row>
    <row r="186" spans="1:9" x14ac:dyDescent="0.2">
      <c r="A186" s="271"/>
      <c r="B186" s="272" t="s">
        <v>64</v>
      </c>
      <c r="C186" s="244"/>
      <c r="D186" s="274"/>
      <c r="E186" s="275"/>
      <c r="F186" s="276"/>
      <c r="G186" s="274"/>
      <c r="H186" s="21"/>
      <c r="I186" s="21"/>
    </row>
    <row r="187" spans="1:9" s="43" customFormat="1" x14ac:dyDescent="0.2">
      <c r="A187" s="271" t="s">
        <v>323</v>
      </c>
      <c r="B187" s="278" t="s">
        <v>119</v>
      </c>
      <c r="C187" s="279" t="s">
        <v>107</v>
      </c>
      <c r="D187" s="280">
        <f t="shared" ref="D187:D190" si="86">SUM(E187+G187)</f>
        <v>420.90000000000003</v>
      </c>
      <c r="E187" s="281">
        <f>SUM(E188+E189+E190)</f>
        <v>420.90000000000003</v>
      </c>
      <c r="F187" s="280">
        <f t="shared" ref="F187" si="87">SUM(F188+F189+F190)</f>
        <v>336.59999999999997</v>
      </c>
      <c r="G187" s="274"/>
      <c r="H187" s="21"/>
      <c r="I187" s="21"/>
    </row>
    <row r="188" spans="1:9" s="43" customFormat="1" x14ac:dyDescent="0.2">
      <c r="A188" s="271" t="s">
        <v>324</v>
      </c>
      <c r="B188" s="282" t="s">
        <v>216</v>
      </c>
      <c r="C188" s="279"/>
      <c r="D188" s="274">
        <f t="shared" si="86"/>
        <v>272.10000000000002</v>
      </c>
      <c r="E188" s="275">
        <v>272.10000000000002</v>
      </c>
      <c r="F188" s="276">
        <v>233.2</v>
      </c>
      <c r="G188" s="289"/>
      <c r="H188" s="40"/>
      <c r="I188" s="40"/>
    </row>
    <row r="189" spans="1:9" ht="24" x14ac:dyDescent="0.2">
      <c r="A189" s="283" t="s">
        <v>325</v>
      </c>
      <c r="B189" s="284" t="s">
        <v>217</v>
      </c>
      <c r="C189" s="244"/>
      <c r="D189" s="274">
        <f t="shared" si="86"/>
        <v>102.2</v>
      </c>
      <c r="E189" s="275">
        <v>102.2</v>
      </c>
      <c r="F189" s="276">
        <v>95.6</v>
      </c>
      <c r="G189" s="274"/>
      <c r="H189" s="21"/>
      <c r="I189" s="21"/>
    </row>
    <row r="190" spans="1:9" x14ac:dyDescent="0.2">
      <c r="A190" s="271" t="s">
        <v>326</v>
      </c>
      <c r="B190" s="282" t="s">
        <v>219</v>
      </c>
      <c r="C190" s="244"/>
      <c r="D190" s="285">
        <f t="shared" si="86"/>
        <v>46.6</v>
      </c>
      <c r="E190" s="286">
        <v>46.6</v>
      </c>
      <c r="F190" s="287">
        <v>7.8</v>
      </c>
      <c r="G190" s="285"/>
      <c r="H190" s="21"/>
      <c r="I190" s="21"/>
    </row>
    <row r="191" spans="1:9" s="43" customFormat="1" x14ac:dyDescent="0.2">
      <c r="A191" s="265" t="s">
        <v>57</v>
      </c>
      <c r="B191" s="266" t="s">
        <v>147</v>
      </c>
      <c r="C191" s="293"/>
      <c r="D191" s="268">
        <f>SUM(E191+G191)</f>
        <v>843.40000000000009</v>
      </c>
      <c r="E191" s="303">
        <f>SUM(E193)</f>
        <v>843.40000000000009</v>
      </c>
      <c r="F191" s="289">
        <f t="shared" ref="F191" si="88">SUM(F193)</f>
        <v>777.30000000000007</v>
      </c>
      <c r="G191" s="289"/>
      <c r="H191" s="40"/>
      <c r="I191" s="40"/>
    </row>
    <row r="192" spans="1:9" x14ac:dyDescent="0.2">
      <c r="A192" s="271"/>
      <c r="B192" s="272" t="s">
        <v>64</v>
      </c>
      <c r="C192" s="244"/>
      <c r="D192" s="289"/>
      <c r="E192" s="275"/>
      <c r="F192" s="291"/>
      <c r="G192" s="274"/>
      <c r="H192" s="21"/>
      <c r="I192" s="21"/>
    </row>
    <row r="193" spans="1:9" x14ac:dyDescent="0.2">
      <c r="A193" s="271" t="s">
        <v>327</v>
      </c>
      <c r="B193" s="278" t="s">
        <v>119</v>
      </c>
      <c r="C193" s="279" t="s">
        <v>107</v>
      </c>
      <c r="D193" s="280">
        <f t="shared" ref="D193:D197" si="89">SUM(E193+G193)</f>
        <v>843.40000000000009</v>
      </c>
      <c r="E193" s="281">
        <f>SUM(E194+E195+E196+E197)</f>
        <v>843.40000000000009</v>
      </c>
      <c r="F193" s="281">
        <f>SUM(F194+F195+F196+F197)</f>
        <v>777.30000000000007</v>
      </c>
      <c r="G193" s="274"/>
      <c r="H193" s="21"/>
      <c r="I193" s="21"/>
    </row>
    <row r="194" spans="1:9" x14ac:dyDescent="0.2">
      <c r="A194" s="271" t="s">
        <v>328</v>
      </c>
      <c r="B194" s="282" t="s">
        <v>216</v>
      </c>
      <c r="C194" s="279"/>
      <c r="D194" s="274">
        <f t="shared" si="89"/>
        <v>716.7</v>
      </c>
      <c r="E194" s="275">
        <v>716.7</v>
      </c>
      <c r="F194" s="275">
        <v>668.7</v>
      </c>
      <c r="G194" s="274"/>
      <c r="H194" s="21"/>
      <c r="I194" s="21"/>
    </row>
    <row r="195" spans="1:9" ht="24" x14ac:dyDescent="0.2">
      <c r="A195" s="283" t="s">
        <v>329</v>
      </c>
      <c r="B195" s="284" t="s">
        <v>217</v>
      </c>
      <c r="C195" s="244"/>
      <c r="D195" s="274">
        <f t="shared" si="89"/>
        <v>32.1</v>
      </c>
      <c r="E195" s="275">
        <v>32.1</v>
      </c>
      <c r="F195" s="275">
        <v>31.6</v>
      </c>
      <c r="G195" s="274"/>
      <c r="H195" s="21"/>
      <c r="I195" s="21"/>
    </row>
    <row r="196" spans="1:9" x14ac:dyDescent="0.2">
      <c r="A196" s="271" t="s">
        <v>330</v>
      </c>
      <c r="B196" s="282" t="s">
        <v>219</v>
      </c>
      <c r="C196" s="244"/>
      <c r="D196" s="274">
        <f t="shared" si="89"/>
        <v>54.9</v>
      </c>
      <c r="E196" s="275">
        <v>54.9</v>
      </c>
      <c r="F196" s="275">
        <v>37.9</v>
      </c>
      <c r="G196" s="274"/>
      <c r="H196" s="21"/>
      <c r="I196" s="21"/>
    </row>
    <row r="197" spans="1:9" ht="85.5" customHeight="1" x14ac:dyDescent="0.2">
      <c r="A197" s="283" t="s">
        <v>331</v>
      </c>
      <c r="B197" s="322" t="s">
        <v>729</v>
      </c>
      <c r="C197" s="244"/>
      <c r="D197" s="323">
        <f t="shared" si="89"/>
        <v>39.700000000000003</v>
      </c>
      <c r="E197" s="324">
        <v>39.700000000000003</v>
      </c>
      <c r="F197" s="324">
        <v>39.1</v>
      </c>
      <c r="G197" s="274"/>
      <c r="H197" s="21"/>
      <c r="I197" s="21"/>
    </row>
    <row r="198" spans="1:9" s="43" customFormat="1" x14ac:dyDescent="0.2">
      <c r="A198" s="265" t="s">
        <v>58</v>
      </c>
      <c r="B198" s="325" t="s">
        <v>148</v>
      </c>
      <c r="C198" s="293"/>
      <c r="D198" s="268">
        <f>SUM(E198+G198)</f>
        <v>185.4</v>
      </c>
      <c r="E198" s="326">
        <f>SUM(E200)</f>
        <v>185.4</v>
      </c>
      <c r="F198" s="268">
        <f t="shared" ref="F198" si="90">SUM(F200)</f>
        <v>160.50000000000003</v>
      </c>
      <c r="G198" s="268"/>
      <c r="H198" s="40"/>
      <c r="I198" s="40"/>
    </row>
    <row r="199" spans="1:9" x14ac:dyDescent="0.2">
      <c r="A199" s="271"/>
      <c r="B199" s="272" t="s">
        <v>64</v>
      </c>
      <c r="C199" s="244"/>
      <c r="D199" s="289"/>
      <c r="E199" s="276"/>
      <c r="F199" s="274"/>
      <c r="G199" s="274"/>
      <c r="H199" s="21"/>
      <c r="I199" s="21"/>
    </row>
    <row r="200" spans="1:9" x14ac:dyDescent="0.2">
      <c r="A200" s="271" t="s">
        <v>333</v>
      </c>
      <c r="B200" s="278" t="s">
        <v>119</v>
      </c>
      <c r="C200" s="279" t="s">
        <v>107</v>
      </c>
      <c r="D200" s="280">
        <f t="shared" ref="D200:D204" si="91">SUM(E200+G200)</f>
        <v>185.4</v>
      </c>
      <c r="E200" s="280">
        <f>SUM(E201+E202+E203+E204)</f>
        <v>185.4</v>
      </c>
      <c r="F200" s="327">
        <f>SUM(F201+F202+F203+F204)</f>
        <v>160.50000000000003</v>
      </c>
      <c r="G200" s="274"/>
      <c r="H200" s="21"/>
      <c r="I200" s="21"/>
    </row>
    <row r="201" spans="1:9" x14ac:dyDescent="0.2">
      <c r="A201" s="271" t="s">
        <v>334</v>
      </c>
      <c r="B201" s="282" t="s">
        <v>216</v>
      </c>
      <c r="C201" s="279"/>
      <c r="D201" s="274">
        <f t="shared" si="91"/>
        <v>164</v>
      </c>
      <c r="E201" s="276">
        <v>164</v>
      </c>
      <c r="F201" s="274">
        <v>142.4</v>
      </c>
      <c r="G201" s="274"/>
      <c r="H201" s="21"/>
      <c r="I201" s="21"/>
    </row>
    <row r="202" spans="1:9" ht="24" x14ac:dyDescent="0.2">
      <c r="A202" s="283" t="s">
        <v>335</v>
      </c>
      <c r="B202" s="284" t="s">
        <v>217</v>
      </c>
      <c r="C202" s="244"/>
      <c r="D202" s="274">
        <f t="shared" si="91"/>
        <v>5.4</v>
      </c>
      <c r="E202" s="276">
        <v>5.4</v>
      </c>
      <c r="F202" s="274">
        <v>5.3</v>
      </c>
      <c r="G202" s="274"/>
      <c r="H202" s="21"/>
      <c r="I202" s="21"/>
    </row>
    <row r="203" spans="1:9" x14ac:dyDescent="0.2">
      <c r="A203" s="271" t="s">
        <v>336</v>
      </c>
      <c r="B203" s="282" t="s">
        <v>219</v>
      </c>
      <c r="C203" s="244"/>
      <c r="D203" s="274">
        <f t="shared" si="91"/>
        <v>9.4</v>
      </c>
      <c r="E203" s="276">
        <v>9.4</v>
      </c>
      <c r="F203" s="274">
        <v>6.3</v>
      </c>
      <c r="G203" s="274"/>
      <c r="H203" s="21"/>
      <c r="I203" s="21"/>
    </row>
    <row r="204" spans="1:9" ht="85.5" customHeight="1" x14ac:dyDescent="0.2">
      <c r="A204" s="283" t="s">
        <v>337</v>
      </c>
      <c r="B204" s="322" t="s">
        <v>729</v>
      </c>
      <c r="C204" s="244"/>
      <c r="D204" s="323">
        <f t="shared" si="91"/>
        <v>6.6</v>
      </c>
      <c r="E204" s="328">
        <v>6.6</v>
      </c>
      <c r="F204" s="329">
        <v>6.5</v>
      </c>
      <c r="G204" s="285"/>
      <c r="H204" s="21"/>
      <c r="I204" s="21"/>
    </row>
    <row r="205" spans="1:9" ht="12.75" customHeight="1" x14ac:dyDescent="0.2">
      <c r="A205" s="320" t="s">
        <v>59</v>
      </c>
      <c r="B205" s="330" t="s">
        <v>156</v>
      </c>
      <c r="C205" s="321"/>
      <c r="D205" s="268">
        <f>SUM(E205+G205)</f>
        <v>361.70000000000005</v>
      </c>
      <c r="E205" s="269">
        <f>SUM(E207)</f>
        <v>361.70000000000005</v>
      </c>
      <c r="F205" s="268">
        <f t="shared" ref="F205" si="92">SUM(F207)</f>
        <v>265.29999999999995</v>
      </c>
      <c r="G205" s="268"/>
      <c r="H205" s="40"/>
      <c r="I205" s="40"/>
    </row>
    <row r="206" spans="1:9" x14ac:dyDescent="0.2">
      <c r="A206" s="271"/>
      <c r="B206" s="272" t="s">
        <v>64</v>
      </c>
      <c r="C206" s="244"/>
      <c r="D206" s="274"/>
      <c r="E206" s="275"/>
      <c r="F206" s="291"/>
      <c r="G206" s="274"/>
      <c r="H206" s="21"/>
      <c r="I206" s="21"/>
    </row>
    <row r="207" spans="1:9" x14ac:dyDescent="0.2">
      <c r="A207" s="271" t="s">
        <v>338</v>
      </c>
      <c r="B207" s="278" t="s">
        <v>119</v>
      </c>
      <c r="C207" s="279" t="s">
        <v>107</v>
      </c>
      <c r="D207" s="280">
        <f t="shared" ref="D207:D211" si="93">SUM(E207+G207)</f>
        <v>361.70000000000005</v>
      </c>
      <c r="E207" s="281">
        <f>SUM(E208+E209+E210+E211)</f>
        <v>361.70000000000005</v>
      </c>
      <c r="F207" s="281">
        <f>SUM(F208+F209+F210+F211)</f>
        <v>265.29999999999995</v>
      </c>
      <c r="G207" s="274"/>
      <c r="H207" s="21"/>
      <c r="I207" s="21"/>
    </row>
    <row r="208" spans="1:9" x14ac:dyDescent="0.2">
      <c r="A208" s="271" t="s">
        <v>339</v>
      </c>
      <c r="B208" s="282" t="s">
        <v>216</v>
      </c>
      <c r="C208" s="279"/>
      <c r="D208" s="274">
        <f t="shared" si="93"/>
        <v>290.39999999999998</v>
      </c>
      <c r="E208" s="275">
        <v>290.39999999999998</v>
      </c>
      <c r="F208" s="276">
        <v>215</v>
      </c>
      <c r="G208" s="274"/>
      <c r="H208" s="21"/>
      <c r="I208" s="21"/>
    </row>
    <row r="209" spans="1:9" ht="24" x14ac:dyDescent="0.2">
      <c r="A209" s="283" t="s">
        <v>340</v>
      </c>
      <c r="B209" s="284" t="s">
        <v>217</v>
      </c>
      <c r="C209" s="244"/>
      <c r="D209" s="274">
        <f t="shared" si="93"/>
        <v>32.1</v>
      </c>
      <c r="E209" s="275">
        <v>32.1</v>
      </c>
      <c r="F209" s="276">
        <v>31.6</v>
      </c>
      <c r="G209" s="274"/>
      <c r="H209" s="21"/>
      <c r="I209" s="21"/>
    </row>
    <row r="210" spans="1:9" x14ac:dyDescent="0.2">
      <c r="A210" s="271" t="s">
        <v>341</v>
      </c>
      <c r="B210" s="282" t="s">
        <v>219</v>
      </c>
      <c r="C210" s="244"/>
      <c r="D210" s="274">
        <f t="shared" si="93"/>
        <v>29.6</v>
      </c>
      <c r="E210" s="275">
        <v>29.6</v>
      </c>
      <c r="F210" s="276">
        <v>9.1999999999999993</v>
      </c>
      <c r="G210" s="274"/>
      <c r="H210" s="21"/>
      <c r="I210" s="21"/>
    </row>
    <row r="211" spans="1:9" ht="85.5" customHeight="1" x14ac:dyDescent="0.2">
      <c r="A211" s="283" t="s">
        <v>342</v>
      </c>
      <c r="B211" s="322" t="s">
        <v>729</v>
      </c>
      <c r="C211" s="244"/>
      <c r="D211" s="323">
        <f t="shared" si="93"/>
        <v>9.6</v>
      </c>
      <c r="E211" s="324">
        <v>9.6</v>
      </c>
      <c r="F211" s="328">
        <v>9.5</v>
      </c>
      <c r="G211" s="274"/>
      <c r="H211" s="21"/>
      <c r="I211" s="21"/>
    </row>
    <row r="212" spans="1:9" s="43" customFormat="1" x14ac:dyDescent="0.2">
      <c r="A212" s="265" t="s">
        <v>60</v>
      </c>
      <c r="B212" s="331" t="s">
        <v>121</v>
      </c>
      <c r="C212" s="293"/>
      <c r="D212" s="268">
        <f>SUM(E212+G212)</f>
        <v>251.7</v>
      </c>
      <c r="E212" s="268">
        <f>SUM(E214)</f>
        <v>251.7</v>
      </c>
      <c r="F212" s="268">
        <f t="shared" ref="F212" si="94">SUM(F214)</f>
        <v>205.50000000000003</v>
      </c>
      <c r="G212" s="268"/>
      <c r="H212" s="40"/>
      <c r="I212" s="40"/>
    </row>
    <row r="213" spans="1:9" x14ac:dyDescent="0.2">
      <c r="A213" s="271"/>
      <c r="B213" s="272" t="s">
        <v>64</v>
      </c>
      <c r="C213" s="244"/>
      <c r="D213" s="289"/>
      <c r="E213" s="274"/>
      <c r="F213" s="274"/>
      <c r="G213" s="274"/>
      <c r="H213" s="21"/>
      <c r="I213" s="21"/>
    </row>
    <row r="214" spans="1:9" x14ac:dyDescent="0.2">
      <c r="A214" s="271" t="s">
        <v>343</v>
      </c>
      <c r="B214" s="278" t="s">
        <v>119</v>
      </c>
      <c r="C214" s="279" t="s">
        <v>107</v>
      </c>
      <c r="D214" s="280">
        <f t="shared" ref="D214:D218" si="95">SUM(E214+G214)</f>
        <v>251.7</v>
      </c>
      <c r="E214" s="280">
        <f>SUM(E215+E216+E217+E218)</f>
        <v>251.7</v>
      </c>
      <c r="F214" s="280">
        <f>SUM(F215+F216+F217+F218)</f>
        <v>205.50000000000003</v>
      </c>
      <c r="G214" s="274"/>
      <c r="H214" s="21"/>
      <c r="I214" s="21"/>
    </row>
    <row r="215" spans="1:9" x14ac:dyDescent="0.2">
      <c r="A215" s="271" t="s">
        <v>344</v>
      </c>
      <c r="B215" s="282" t="s">
        <v>216</v>
      </c>
      <c r="C215" s="279"/>
      <c r="D215" s="274">
        <f t="shared" si="95"/>
        <v>206.1</v>
      </c>
      <c r="E215" s="274">
        <v>206.1</v>
      </c>
      <c r="F215" s="274">
        <v>169.8</v>
      </c>
      <c r="G215" s="274"/>
      <c r="H215" s="21"/>
      <c r="I215" s="21"/>
    </row>
    <row r="216" spans="1:9" ht="24" x14ac:dyDescent="0.2">
      <c r="A216" s="283" t="s">
        <v>345</v>
      </c>
      <c r="B216" s="284" t="s">
        <v>217</v>
      </c>
      <c r="C216" s="244"/>
      <c r="D216" s="274">
        <f t="shared" si="95"/>
        <v>21.5</v>
      </c>
      <c r="E216" s="274">
        <v>21.5</v>
      </c>
      <c r="F216" s="274">
        <v>20.8</v>
      </c>
      <c r="G216" s="274"/>
      <c r="H216" s="21"/>
      <c r="I216" s="21"/>
    </row>
    <row r="217" spans="1:9" x14ac:dyDescent="0.2">
      <c r="A217" s="271" t="s">
        <v>346</v>
      </c>
      <c r="B217" s="282" t="s">
        <v>219</v>
      </c>
      <c r="C217" s="244"/>
      <c r="D217" s="274">
        <f t="shared" si="95"/>
        <v>17</v>
      </c>
      <c r="E217" s="274">
        <v>17</v>
      </c>
      <c r="F217" s="274">
        <v>7.9</v>
      </c>
      <c r="G217" s="274"/>
      <c r="H217" s="21"/>
      <c r="I217" s="21"/>
    </row>
    <row r="218" spans="1:9" ht="90" x14ac:dyDescent="0.2">
      <c r="A218" s="283" t="s">
        <v>347</v>
      </c>
      <c r="B218" s="322" t="s">
        <v>729</v>
      </c>
      <c r="C218" s="244"/>
      <c r="D218" s="329">
        <f t="shared" si="95"/>
        <v>7.1</v>
      </c>
      <c r="E218" s="329">
        <v>7.1</v>
      </c>
      <c r="F218" s="329">
        <v>7</v>
      </c>
      <c r="G218" s="285"/>
      <c r="H218" s="21"/>
      <c r="I218" s="21"/>
    </row>
    <row r="219" spans="1:9" s="43" customFormat="1" x14ac:dyDescent="0.2">
      <c r="A219" s="266" t="s">
        <v>61</v>
      </c>
      <c r="B219" s="325" t="s">
        <v>97</v>
      </c>
      <c r="C219" s="293"/>
      <c r="D219" s="332">
        <f>SUM(E219+G219)</f>
        <v>204.5</v>
      </c>
      <c r="E219" s="289">
        <f>SUM(E221+E224)</f>
        <v>204.5</v>
      </c>
      <c r="F219" s="289">
        <f>SUM(F221+F224)</f>
        <v>123.7</v>
      </c>
      <c r="G219" s="289"/>
      <c r="H219" s="40"/>
      <c r="I219" s="40"/>
    </row>
    <row r="220" spans="1:9" x14ac:dyDescent="0.2">
      <c r="A220" s="316"/>
      <c r="B220" s="272" t="s">
        <v>64</v>
      </c>
      <c r="C220" s="244"/>
      <c r="D220" s="332"/>
      <c r="E220" s="274"/>
      <c r="F220" s="291"/>
      <c r="G220" s="274"/>
      <c r="H220" s="21"/>
      <c r="I220" s="21"/>
    </row>
    <row r="221" spans="1:9" x14ac:dyDescent="0.2">
      <c r="A221" s="316" t="s">
        <v>348</v>
      </c>
      <c r="B221" s="278" t="s">
        <v>119</v>
      </c>
      <c r="C221" s="279" t="s">
        <v>107</v>
      </c>
      <c r="D221" s="333">
        <f t="shared" ref="D221:D225" si="96">SUM(E221+G221)</f>
        <v>194.8</v>
      </c>
      <c r="E221" s="280">
        <f>SUM(E222+E223)</f>
        <v>194.8</v>
      </c>
      <c r="F221" s="280">
        <f t="shared" ref="F221" si="97">SUM(F222+F223)</f>
        <v>123.7</v>
      </c>
      <c r="G221" s="274"/>
      <c r="H221" s="21"/>
      <c r="I221" s="21"/>
    </row>
    <row r="222" spans="1:9" x14ac:dyDescent="0.2">
      <c r="A222" s="316" t="s">
        <v>349</v>
      </c>
      <c r="B222" s="282" t="s">
        <v>216</v>
      </c>
      <c r="C222" s="279"/>
      <c r="D222" s="334">
        <f t="shared" si="96"/>
        <v>134.6</v>
      </c>
      <c r="E222" s="274">
        <v>134.6</v>
      </c>
      <c r="F222" s="275">
        <v>113.5</v>
      </c>
      <c r="G222" s="274"/>
      <c r="H222" s="21"/>
      <c r="I222" s="21"/>
    </row>
    <row r="223" spans="1:9" x14ac:dyDescent="0.2">
      <c r="A223" s="316" t="s">
        <v>350</v>
      </c>
      <c r="B223" s="282" t="s">
        <v>219</v>
      </c>
      <c r="C223" s="316"/>
      <c r="D223" s="276">
        <f t="shared" si="96"/>
        <v>60.2</v>
      </c>
      <c r="E223" s="274">
        <v>60.2</v>
      </c>
      <c r="F223" s="275">
        <v>10.199999999999999</v>
      </c>
      <c r="G223" s="274"/>
      <c r="H223" s="21"/>
      <c r="I223" s="21"/>
    </row>
    <row r="224" spans="1:9" x14ac:dyDescent="0.2">
      <c r="A224" s="316" t="s">
        <v>732</v>
      </c>
      <c r="B224" s="335" t="s">
        <v>118</v>
      </c>
      <c r="C224" s="244"/>
      <c r="D224" s="280">
        <f t="shared" si="96"/>
        <v>9.6999999999999993</v>
      </c>
      <c r="E224" s="281">
        <f>E225</f>
        <v>9.6999999999999993</v>
      </c>
      <c r="F224" s="275"/>
      <c r="G224" s="274"/>
      <c r="H224" s="21"/>
      <c r="I224" s="21"/>
    </row>
    <row r="225" spans="1:19" ht="24" x14ac:dyDescent="0.2">
      <c r="A225" s="336" t="s">
        <v>733</v>
      </c>
      <c r="B225" s="337" t="s">
        <v>438</v>
      </c>
      <c r="C225" s="338"/>
      <c r="D225" s="285">
        <f t="shared" si="96"/>
        <v>9.6999999999999993</v>
      </c>
      <c r="E225" s="275">
        <v>9.6999999999999993</v>
      </c>
      <c r="F225" s="275"/>
      <c r="G225" s="274"/>
      <c r="H225" s="21"/>
      <c r="I225" s="21"/>
    </row>
    <row r="226" spans="1:19" x14ac:dyDescent="0.2">
      <c r="A226" s="266" t="s">
        <v>62</v>
      </c>
      <c r="B226" s="339" t="s">
        <v>351</v>
      </c>
      <c r="C226" s="316"/>
      <c r="D226" s="268">
        <f>SUM(E226+G226)</f>
        <v>230.9</v>
      </c>
      <c r="E226" s="269">
        <f>SUM(E228)</f>
        <v>230.9</v>
      </c>
      <c r="F226" s="268">
        <f t="shared" ref="F226" si="98">SUM(F228)</f>
        <v>215.7</v>
      </c>
      <c r="G226" s="268"/>
      <c r="H226" s="40"/>
      <c r="I226" s="40"/>
    </row>
    <row r="227" spans="1:19" x14ac:dyDescent="0.2">
      <c r="A227" s="316"/>
      <c r="B227" s="310" t="s">
        <v>64</v>
      </c>
      <c r="C227" s="272"/>
      <c r="D227" s="274"/>
      <c r="E227" s="275"/>
      <c r="F227" s="276"/>
      <c r="G227" s="274"/>
      <c r="H227" s="21"/>
      <c r="I227" s="139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t="12.75" customHeight="1" x14ac:dyDescent="0.2">
      <c r="A228" s="316" t="s">
        <v>352</v>
      </c>
      <c r="B228" s="340" t="s">
        <v>119</v>
      </c>
      <c r="C228" s="297" t="s">
        <v>107</v>
      </c>
      <c r="D228" s="280">
        <f t="shared" ref="D228:D230" si="99">SUM(E228+G228)</f>
        <v>230.9</v>
      </c>
      <c r="E228" s="281">
        <f>SUM(E229+E230)</f>
        <v>230.9</v>
      </c>
      <c r="F228" s="280">
        <f t="shared" ref="F228" si="100">SUM(F229+F230)</f>
        <v>215.7</v>
      </c>
      <c r="G228" s="274"/>
      <c r="H228" s="21"/>
      <c r="I228" s="139"/>
      <c r="J228" s="140"/>
      <c r="K228" s="140"/>
      <c r="L228" s="140"/>
      <c r="M228" s="140"/>
      <c r="N228" s="3"/>
      <c r="O228" s="3"/>
      <c r="P228" s="3"/>
      <c r="Q228" s="3"/>
      <c r="R228" s="3"/>
      <c r="S228" s="3"/>
    </row>
    <row r="229" spans="1:19" x14ac:dyDescent="0.2">
      <c r="A229" s="316" t="s">
        <v>353</v>
      </c>
      <c r="B229" s="341" t="s">
        <v>216</v>
      </c>
      <c r="C229" s="297"/>
      <c r="D229" s="274">
        <f t="shared" si="99"/>
        <v>123</v>
      </c>
      <c r="E229" s="275">
        <v>123</v>
      </c>
      <c r="F229" s="334">
        <v>109.3</v>
      </c>
      <c r="G229" s="274"/>
      <c r="H229" s="21"/>
      <c r="I229" s="139"/>
      <c r="J229" s="3"/>
      <c r="K229" s="3"/>
      <c r="L229" s="3"/>
      <c r="M229" s="3"/>
      <c r="N229" s="3"/>
      <c r="O229" s="3"/>
      <c r="P229" s="140"/>
      <c r="Q229" s="3"/>
      <c r="R229" s="3"/>
      <c r="S229" s="3"/>
    </row>
    <row r="230" spans="1:19" ht="24" x14ac:dyDescent="0.2">
      <c r="A230" s="317" t="s">
        <v>638</v>
      </c>
      <c r="B230" s="342" t="s">
        <v>217</v>
      </c>
      <c r="C230" s="301"/>
      <c r="D230" s="285">
        <f t="shared" si="99"/>
        <v>107.9</v>
      </c>
      <c r="E230" s="286">
        <v>107.9</v>
      </c>
      <c r="F230" s="287">
        <v>106.4</v>
      </c>
      <c r="G230" s="285"/>
      <c r="H230" s="21"/>
      <c r="I230" s="4"/>
      <c r="J230" s="140"/>
      <c r="K230" s="140"/>
      <c r="L230" s="140"/>
      <c r="M230" s="140"/>
      <c r="N230" s="3"/>
      <c r="O230" s="3"/>
      <c r="P230" s="140"/>
      <c r="Q230" s="3"/>
      <c r="R230" s="3"/>
      <c r="S230" s="3"/>
    </row>
    <row r="231" spans="1:19" x14ac:dyDescent="0.2">
      <c r="A231" s="270" t="s">
        <v>355</v>
      </c>
      <c r="B231" s="343" t="s">
        <v>170</v>
      </c>
      <c r="C231" s="344"/>
      <c r="D231" s="268">
        <f>SUM(E231+G231)</f>
        <v>116.3</v>
      </c>
      <c r="E231" s="326">
        <f>SUM(E233)</f>
        <v>116.3</v>
      </c>
      <c r="F231" s="268">
        <f t="shared" ref="F231" si="101">SUM(F233)</f>
        <v>92.2</v>
      </c>
      <c r="G231" s="268"/>
      <c r="H231" s="40"/>
      <c r="I231" s="139"/>
      <c r="J231" s="140"/>
      <c r="K231" s="140"/>
      <c r="L231" s="140"/>
      <c r="M231" s="140"/>
      <c r="N231" s="3"/>
      <c r="O231" s="3"/>
      <c r="P231" s="3"/>
      <c r="Q231" s="3"/>
      <c r="R231" s="3"/>
      <c r="S231" s="3"/>
    </row>
    <row r="232" spans="1:19" x14ac:dyDescent="0.2">
      <c r="A232" s="316"/>
      <c r="B232" s="273" t="s">
        <v>64</v>
      </c>
      <c r="C232" s="272"/>
      <c r="D232" s="274"/>
      <c r="E232" s="276"/>
      <c r="F232" s="274"/>
      <c r="G232" s="274"/>
      <c r="H232" s="21"/>
      <c r="I232" s="139"/>
      <c r="J232" s="140"/>
      <c r="K232" s="140"/>
      <c r="L232" s="140"/>
      <c r="M232" s="140"/>
      <c r="N232" s="3"/>
      <c r="O232" s="3"/>
      <c r="P232" s="3"/>
      <c r="Q232" s="3"/>
      <c r="R232" s="3"/>
      <c r="S232" s="3"/>
    </row>
    <row r="233" spans="1:19" x14ac:dyDescent="0.2">
      <c r="A233" s="292" t="s">
        <v>356</v>
      </c>
      <c r="B233" s="278" t="s">
        <v>113</v>
      </c>
      <c r="C233" s="345" t="s">
        <v>107</v>
      </c>
      <c r="D233" s="280">
        <f t="shared" ref="D233:D235" si="102">SUM(E233+G233)</f>
        <v>116.3</v>
      </c>
      <c r="E233" s="327">
        <f>SUM(E234+E235)</f>
        <v>116.3</v>
      </c>
      <c r="F233" s="280">
        <f>SUM(F234+F235)</f>
        <v>92.2</v>
      </c>
      <c r="G233" s="274"/>
      <c r="H233" s="21"/>
      <c r="I233" s="139"/>
      <c r="J233" s="140"/>
      <c r="K233" s="140"/>
      <c r="L233" s="140"/>
      <c r="M233" s="140"/>
      <c r="N233" s="3"/>
      <c r="O233" s="3"/>
      <c r="P233" s="3"/>
      <c r="Q233" s="3"/>
      <c r="R233" s="3"/>
      <c r="S233" s="3"/>
    </row>
    <row r="234" spans="1:19" x14ac:dyDescent="0.2">
      <c r="A234" s="316" t="s">
        <v>357</v>
      </c>
      <c r="B234" s="282" t="s">
        <v>216</v>
      </c>
      <c r="C234" s="272"/>
      <c r="D234" s="274">
        <f t="shared" si="102"/>
        <v>115.8</v>
      </c>
      <c r="E234" s="276">
        <v>115.8</v>
      </c>
      <c r="F234" s="274">
        <v>92.2</v>
      </c>
      <c r="G234" s="274"/>
      <c r="H234" s="21"/>
      <c r="I234" s="139"/>
      <c r="J234" s="140"/>
      <c r="K234" s="140"/>
      <c r="L234" s="140"/>
      <c r="M234" s="140"/>
      <c r="N234" s="3"/>
      <c r="O234" s="3"/>
      <c r="P234" s="3"/>
      <c r="Q234" s="3"/>
      <c r="R234" s="3"/>
      <c r="S234" s="3"/>
    </row>
    <row r="235" spans="1:19" x14ac:dyDescent="0.2">
      <c r="A235" s="317" t="s">
        <v>354</v>
      </c>
      <c r="B235" s="346" t="s">
        <v>219</v>
      </c>
      <c r="C235" s="301"/>
      <c r="D235" s="285">
        <f t="shared" si="102"/>
        <v>0.5</v>
      </c>
      <c r="E235" s="276">
        <v>0.5</v>
      </c>
      <c r="F235" s="285"/>
      <c r="G235" s="285"/>
      <c r="H235" s="21"/>
      <c r="I235" s="139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22.5" customHeight="1" x14ac:dyDescent="0.2">
      <c r="A236" s="347" t="s">
        <v>177</v>
      </c>
      <c r="B236" s="348" t="s">
        <v>153</v>
      </c>
      <c r="C236" s="266"/>
      <c r="D236" s="289">
        <f>SUM(E236+G236)</f>
        <v>229.39999999999998</v>
      </c>
      <c r="E236" s="268">
        <f>SUM(E238)</f>
        <v>229.39999999999998</v>
      </c>
      <c r="F236" s="268">
        <f t="shared" ref="F236" si="103">SUM(F238)</f>
        <v>75.7</v>
      </c>
      <c r="G236" s="268"/>
      <c r="H236" s="40"/>
      <c r="I236" s="141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x14ac:dyDescent="0.2">
      <c r="A237" s="316"/>
      <c r="B237" s="310" t="s">
        <v>64</v>
      </c>
      <c r="C237" s="316"/>
      <c r="D237" s="274"/>
      <c r="E237" s="274"/>
      <c r="F237" s="291"/>
      <c r="G237" s="274"/>
      <c r="H237" s="21"/>
      <c r="I237" s="139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23.25" customHeight="1" x14ac:dyDescent="0.2">
      <c r="A238" s="292" t="s">
        <v>358</v>
      </c>
      <c r="B238" s="349" t="s">
        <v>117</v>
      </c>
      <c r="C238" s="297" t="s">
        <v>101</v>
      </c>
      <c r="D238" s="280">
        <f t="shared" ref="D238:D240" si="104">SUM(E238+G238)</f>
        <v>229.39999999999998</v>
      </c>
      <c r="E238" s="280">
        <f>SUM(E239+E240)</f>
        <v>229.39999999999998</v>
      </c>
      <c r="F238" s="280">
        <f t="shared" ref="F238" si="105">SUM(F239+F240)</f>
        <v>75.7</v>
      </c>
      <c r="G238" s="274"/>
      <c r="H238" s="44"/>
      <c r="I238" s="142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x14ac:dyDescent="0.2">
      <c r="A239" s="316" t="s">
        <v>359</v>
      </c>
      <c r="B239" s="282" t="s">
        <v>216</v>
      </c>
      <c r="C239" s="297"/>
      <c r="D239" s="274">
        <f t="shared" si="104"/>
        <v>189.39999999999998</v>
      </c>
      <c r="E239" s="274">
        <f>112.8+2+74.6</f>
        <v>189.39999999999998</v>
      </c>
      <c r="F239" s="275">
        <f>70.3+3.4</f>
        <v>73.7</v>
      </c>
      <c r="G239" s="274"/>
      <c r="H239" s="44"/>
      <c r="I239" s="142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x14ac:dyDescent="0.2">
      <c r="A240" s="316" t="s">
        <v>360</v>
      </c>
      <c r="B240" s="282" t="s">
        <v>219</v>
      </c>
      <c r="C240" s="350"/>
      <c r="D240" s="274">
        <f t="shared" si="104"/>
        <v>40</v>
      </c>
      <c r="E240" s="274">
        <v>40</v>
      </c>
      <c r="F240" s="291">
        <v>2</v>
      </c>
      <c r="G240" s="274"/>
      <c r="H240" s="21"/>
      <c r="I240" s="139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24" x14ac:dyDescent="0.2">
      <c r="A241" s="304" t="s">
        <v>69</v>
      </c>
      <c r="B241" s="305" t="s">
        <v>361</v>
      </c>
      <c r="C241" s="293"/>
      <c r="D241" s="351">
        <f>E241+G241</f>
        <v>791.8</v>
      </c>
      <c r="E241" s="351">
        <f t="shared" ref="E241:G241" si="106">SUM(E243)</f>
        <v>774</v>
      </c>
      <c r="F241" s="351">
        <f t="shared" si="106"/>
        <v>572.29999999999995</v>
      </c>
      <c r="G241" s="352">
        <f t="shared" si="106"/>
        <v>17.8</v>
      </c>
      <c r="H241" s="45"/>
      <c r="I241" s="14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x14ac:dyDescent="0.2">
      <c r="A242" s="271"/>
      <c r="B242" s="272" t="s">
        <v>64</v>
      </c>
      <c r="C242" s="244"/>
      <c r="D242" s="353"/>
      <c r="E242" s="354"/>
      <c r="F242" s="355"/>
      <c r="G242" s="354"/>
      <c r="H242" s="21"/>
      <c r="I242" s="139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x14ac:dyDescent="0.2">
      <c r="A243" s="271" t="s">
        <v>362</v>
      </c>
      <c r="B243" s="335" t="s">
        <v>118</v>
      </c>
      <c r="C243" s="279" t="s">
        <v>108</v>
      </c>
      <c r="D243" s="356">
        <f>E243+G243</f>
        <v>791.8</v>
      </c>
      <c r="E243" s="356">
        <f>SUM(E244:E248)</f>
        <v>774</v>
      </c>
      <c r="F243" s="356">
        <f t="shared" ref="F243:G243" si="107">SUM(F244:F248)</f>
        <v>572.29999999999995</v>
      </c>
      <c r="G243" s="357">
        <f t="shared" si="107"/>
        <v>17.8</v>
      </c>
      <c r="H243" s="46"/>
      <c r="I243" s="144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x14ac:dyDescent="0.2">
      <c r="A244" s="271" t="s">
        <v>363</v>
      </c>
      <c r="B244" s="282" t="s">
        <v>216</v>
      </c>
      <c r="C244" s="279"/>
      <c r="D244" s="354">
        <f t="shared" ref="D244:D248" si="108">E244+G244</f>
        <v>197</v>
      </c>
      <c r="E244" s="354">
        <v>196</v>
      </c>
      <c r="F244" s="300">
        <v>156.30000000000001</v>
      </c>
      <c r="G244" s="354">
        <v>1</v>
      </c>
      <c r="H244" s="21"/>
      <c r="I244" s="139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x14ac:dyDescent="0.2">
      <c r="A245" s="271" t="s">
        <v>364</v>
      </c>
      <c r="B245" s="282" t="s">
        <v>365</v>
      </c>
      <c r="C245" s="279"/>
      <c r="D245" s="354">
        <f t="shared" si="108"/>
        <v>503.1</v>
      </c>
      <c r="E245" s="354">
        <v>503.1</v>
      </c>
      <c r="F245" s="355">
        <v>390</v>
      </c>
      <c r="G245" s="354"/>
      <c r="H245" s="21"/>
      <c r="I245" s="139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x14ac:dyDescent="0.2">
      <c r="A246" s="271" t="s">
        <v>366</v>
      </c>
      <c r="B246" s="282" t="s">
        <v>219</v>
      </c>
      <c r="C246" s="279"/>
      <c r="D246" s="354">
        <f t="shared" si="108"/>
        <v>8</v>
      </c>
      <c r="E246" s="354">
        <v>3</v>
      </c>
      <c r="F246" s="300">
        <v>2</v>
      </c>
      <c r="G246" s="354">
        <v>5</v>
      </c>
      <c r="H246" s="44"/>
      <c r="I246" s="142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ht="33" customHeight="1" x14ac:dyDescent="0.2">
      <c r="A247" s="283" t="s">
        <v>367</v>
      </c>
      <c r="B247" s="358" t="s">
        <v>368</v>
      </c>
      <c r="C247" s="359"/>
      <c r="D247" s="353">
        <f t="shared" si="108"/>
        <v>67.7</v>
      </c>
      <c r="E247" s="353">
        <v>55.9</v>
      </c>
      <c r="F247" s="353">
        <v>24</v>
      </c>
      <c r="G247" s="354">
        <v>11.8</v>
      </c>
      <c r="H247" s="21"/>
      <c r="I247" s="139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ht="23.25" customHeight="1" x14ac:dyDescent="0.2">
      <c r="A248" s="336" t="s">
        <v>731</v>
      </c>
      <c r="B248" s="360" t="s">
        <v>586</v>
      </c>
      <c r="C248" s="279"/>
      <c r="D248" s="353">
        <f t="shared" si="108"/>
        <v>16</v>
      </c>
      <c r="E248" s="354">
        <v>16</v>
      </c>
      <c r="F248" s="355"/>
      <c r="G248" s="354"/>
      <c r="H248" s="21"/>
      <c r="I248" s="139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x14ac:dyDescent="0.2">
      <c r="A249" s="265" t="s">
        <v>77</v>
      </c>
      <c r="B249" s="266" t="s">
        <v>369</v>
      </c>
      <c r="C249" s="266"/>
      <c r="D249" s="361">
        <f>E249+G249</f>
        <v>786.4</v>
      </c>
      <c r="E249" s="352">
        <f t="shared" ref="E249:F249" si="109">SUM(E251)</f>
        <v>786.4</v>
      </c>
      <c r="F249" s="352">
        <f t="shared" si="109"/>
        <v>657</v>
      </c>
      <c r="G249" s="352"/>
      <c r="H249" s="45"/>
      <c r="I249" s="145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x14ac:dyDescent="0.2">
      <c r="A250" s="271"/>
      <c r="B250" s="272" t="s">
        <v>64</v>
      </c>
      <c r="C250" s="316"/>
      <c r="D250" s="236"/>
      <c r="E250" s="277"/>
      <c r="F250" s="236"/>
      <c r="G250" s="277"/>
      <c r="H250" s="21"/>
      <c r="I250" s="145"/>
      <c r="J250" s="140"/>
      <c r="K250" s="140"/>
      <c r="L250" s="140"/>
      <c r="M250" s="140"/>
      <c r="N250" s="3"/>
      <c r="O250" s="3"/>
      <c r="P250" s="3"/>
      <c r="Q250" s="3"/>
      <c r="R250" s="3"/>
      <c r="S250" s="3"/>
    </row>
    <row r="251" spans="1:19" x14ac:dyDescent="0.2">
      <c r="A251" s="271" t="s">
        <v>370</v>
      </c>
      <c r="B251" s="278" t="s">
        <v>113</v>
      </c>
      <c r="C251" s="297" t="s">
        <v>33</v>
      </c>
      <c r="D251" s="362">
        <f>E251+G251</f>
        <v>786.4</v>
      </c>
      <c r="E251" s="357">
        <f t="shared" ref="E251:F251" si="110">SUM(E252:E253)</f>
        <v>786.4</v>
      </c>
      <c r="F251" s="357">
        <f t="shared" si="110"/>
        <v>657</v>
      </c>
      <c r="G251" s="357"/>
      <c r="H251" s="46"/>
      <c r="I251" s="145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x14ac:dyDescent="0.2">
      <c r="A252" s="271" t="s">
        <v>371</v>
      </c>
      <c r="B252" s="282" t="s">
        <v>216</v>
      </c>
      <c r="C252" s="297"/>
      <c r="D252" s="300">
        <f t="shared" ref="D252:D253" si="111">E252+G252</f>
        <v>760.9</v>
      </c>
      <c r="E252" s="274">
        <v>760.9</v>
      </c>
      <c r="F252" s="275">
        <v>649.6</v>
      </c>
      <c r="G252" s="274"/>
      <c r="H252" s="21"/>
      <c r="I252" s="139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2">
      <c r="A253" s="271" t="s">
        <v>372</v>
      </c>
      <c r="B253" s="346" t="s">
        <v>219</v>
      </c>
      <c r="C253" s="317"/>
      <c r="D253" s="300">
        <f t="shared" si="111"/>
        <v>25.5</v>
      </c>
      <c r="E253" s="274">
        <v>25.5</v>
      </c>
      <c r="F253" s="291">
        <v>7.4</v>
      </c>
      <c r="G253" s="274"/>
      <c r="H253" s="21"/>
      <c r="I253" s="4"/>
      <c r="J253" s="140"/>
      <c r="K253" s="140"/>
      <c r="L253" s="140"/>
      <c r="M253" s="140"/>
      <c r="N253" s="3"/>
      <c r="O253" s="3"/>
      <c r="P253" s="3"/>
      <c r="Q253" s="3"/>
      <c r="R253" s="3"/>
      <c r="S253" s="3"/>
    </row>
    <row r="254" spans="1:19" x14ac:dyDescent="0.2">
      <c r="A254" s="265" t="s">
        <v>78</v>
      </c>
      <c r="B254" s="266" t="s">
        <v>373</v>
      </c>
      <c r="C254" s="293"/>
      <c r="D254" s="351">
        <f>E254+G254</f>
        <v>815.8</v>
      </c>
      <c r="E254" s="351">
        <f t="shared" ref="E254:F254" si="112">SUM(E256)</f>
        <v>815.8</v>
      </c>
      <c r="F254" s="351">
        <f t="shared" si="112"/>
        <v>761.8</v>
      </c>
      <c r="G254" s="352"/>
      <c r="H254" s="45"/>
      <c r="I254" s="139"/>
      <c r="J254" s="140"/>
      <c r="K254" s="140"/>
      <c r="L254" s="140"/>
      <c r="M254" s="140"/>
      <c r="N254" s="3"/>
      <c r="O254" s="3"/>
      <c r="P254" s="3"/>
      <c r="Q254" s="3"/>
      <c r="R254" s="3"/>
      <c r="S254" s="3"/>
    </row>
    <row r="255" spans="1:19" x14ac:dyDescent="0.2">
      <c r="A255" s="271"/>
      <c r="B255" s="272" t="s">
        <v>64</v>
      </c>
      <c r="C255" s="244"/>
      <c r="D255" s="363"/>
      <c r="E255" s="277"/>
      <c r="F255" s="245"/>
      <c r="G255" s="277"/>
      <c r="H255" s="21"/>
      <c r="I255" s="139"/>
      <c r="J255" s="140"/>
      <c r="K255" s="140"/>
      <c r="L255" s="140"/>
      <c r="M255" s="140"/>
      <c r="N255" s="3"/>
      <c r="O255" s="3"/>
      <c r="P255" s="3"/>
      <c r="Q255" s="3"/>
      <c r="R255" s="3"/>
      <c r="S255" s="3"/>
    </row>
    <row r="256" spans="1:19" x14ac:dyDescent="0.2">
      <c r="A256" s="271" t="s">
        <v>374</v>
      </c>
      <c r="B256" s="278" t="s">
        <v>113</v>
      </c>
      <c r="C256" s="279" t="s">
        <v>33</v>
      </c>
      <c r="D256" s="356">
        <f>E256+G256</f>
        <v>815.8</v>
      </c>
      <c r="E256" s="356">
        <f t="shared" ref="E256:F256" si="113">SUM(E257:E259)</f>
        <v>815.8</v>
      </c>
      <c r="F256" s="356">
        <f t="shared" si="113"/>
        <v>761.8</v>
      </c>
      <c r="G256" s="357"/>
      <c r="H256" s="46"/>
      <c r="I256" s="139"/>
      <c r="J256" s="146"/>
      <c r="K256" s="146"/>
      <c r="L256" s="146"/>
      <c r="M256" s="146"/>
      <c r="N256" s="3"/>
      <c r="O256" s="3"/>
      <c r="P256" s="3"/>
      <c r="Q256" s="3"/>
      <c r="R256" s="3"/>
      <c r="S256" s="3"/>
    </row>
    <row r="257" spans="1:19" x14ac:dyDescent="0.2">
      <c r="A257" s="271" t="s">
        <v>375</v>
      </c>
      <c r="B257" s="282" t="s">
        <v>216</v>
      </c>
      <c r="C257" s="279"/>
      <c r="D257" s="354">
        <f t="shared" ref="D257:D259" si="114">E257+G257</f>
        <v>492</v>
      </c>
      <c r="E257" s="274">
        <v>492</v>
      </c>
      <c r="F257" s="276">
        <v>457</v>
      </c>
      <c r="G257" s="274"/>
      <c r="H257" s="44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x14ac:dyDescent="0.2">
      <c r="A258" s="271" t="s">
        <v>376</v>
      </c>
      <c r="B258" s="282" t="s">
        <v>365</v>
      </c>
      <c r="C258" s="279"/>
      <c r="D258" s="354">
        <f t="shared" si="114"/>
        <v>276.8</v>
      </c>
      <c r="E258" s="274">
        <v>276.8</v>
      </c>
      <c r="F258" s="245">
        <v>266.89999999999998</v>
      </c>
      <c r="G258" s="277"/>
      <c r="H258" s="21"/>
      <c r="I258" s="139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x14ac:dyDescent="0.2">
      <c r="A259" s="271" t="s">
        <v>377</v>
      </c>
      <c r="B259" s="282" t="s">
        <v>219</v>
      </c>
      <c r="C259" s="244"/>
      <c r="D259" s="364">
        <f t="shared" si="114"/>
        <v>47</v>
      </c>
      <c r="E259" s="285">
        <v>47</v>
      </c>
      <c r="F259" s="365">
        <v>37.9</v>
      </c>
      <c r="G259" s="288"/>
      <c r="H259" s="21"/>
      <c r="I259" s="139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x14ac:dyDescent="0.2">
      <c r="A260" s="265" t="s">
        <v>79</v>
      </c>
      <c r="B260" s="266" t="s">
        <v>378</v>
      </c>
      <c r="C260" s="266"/>
      <c r="D260" s="361">
        <f>E260+G260</f>
        <v>541.40000000000009</v>
      </c>
      <c r="E260" s="352">
        <f t="shared" ref="E260:F260" si="115">SUM(E262)</f>
        <v>541.40000000000009</v>
      </c>
      <c r="F260" s="352">
        <f t="shared" si="115"/>
        <v>450.9</v>
      </c>
      <c r="G260" s="277"/>
      <c r="H260" s="21"/>
      <c r="I260" s="139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x14ac:dyDescent="0.2">
      <c r="A261" s="271"/>
      <c r="B261" s="272" t="s">
        <v>64</v>
      </c>
      <c r="C261" s="316"/>
      <c r="D261" s="236"/>
      <c r="E261" s="277"/>
      <c r="F261" s="236"/>
      <c r="G261" s="277"/>
      <c r="H261" s="21"/>
      <c r="I261" s="139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x14ac:dyDescent="0.2">
      <c r="A262" s="271" t="s">
        <v>379</v>
      </c>
      <c r="B262" s="278" t="s">
        <v>113</v>
      </c>
      <c r="C262" s="297" t="s">
        <v>33</v>
      </c>
      <c r="D262" s="362">
        <f>E262+G262</f>
        <v>541.40000000000009</v>
      </c>
      <c r="E262" s="357">
        <f t="shared" ref="E262:F262" si="116">SUM(E263:E264)</f>
        <v>541.40000000000009</v>
      </c>
      <c r="F262" s="357">
        <f t="shared" si="116"/>
        <v>450.9</v>
      </c>
      <c r="G262" s="277"/>
      <c r="H262" s="21"/>
      <c r="I262" s="139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x14ac:dyDescent="0.2">
      <c r="A263" s="271" t="s">
        <v>380</v>
      </c>
      <c r="B263" s="282" t="s">
        <v>216</v>
      </c>
      <c r="C263" s="297"/>
      <c r="D263" s="300">
        <f t="shared" ref="D263:D264" si="117">E263+G263</f>
        <v>516.20000000000005</v>
      </c>
      <c r="E263" s="275">
        <v>516.20000000000005</v>
      </c>
      <c r="F263" s="300">
        <v>440.9</v>
      </c>
      <c r="G263" s="277"/>
      <c r="H263" s="21"/>
      <c r="I263" s="139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x14ac:dyDescent="0.2">
      <c r="A264" s="366" t="s">
        <v>381</v>
      </c>
      <c r="B264" s="346" t="s">
        <v>219</v>
      </c>
      <c r="C264" s="317"/>
      <c r="D264" s="367">
        <f t="shared" si="117"/>
        <v>25.2</v>
      </c>
      <c r="E264" s="274">
        <v>25.2</v>
      </c>
      <c r="F264" s="236">
        <v>10</v>
      </c>
      <c r="G264" s="277"/>
      <c r="H264" s="21"/>
      <c r="I264" s="139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x14ac:dyDescent="0.2">
      <c r="A265" s="325" t="s">
        <v>80</v>
      </c>
      <c r="B265" s="368" t="s">
        <v>132</v>
      </c>
      <c r="C265" s="369"/>
      <c r="D265" s="351">
        <f>E265+G265</f>
        <v>1353.7</v>
      </c>
      <c r="E265" s="351">
        <f t="shared" ref="E265:G265" si="118">SUM(E267)</f>
        <v>1321.2</v>
      </c>
      <c r="F265" s="351">
        <f t="shared" si="118"/>
        <v>1107.9000000000001</v>
      </c>
      <c r="G265" s="352">
        <f t="shared" si="118"/>
        <v>32.5</v>
      </c>
      <c r="H265" s="45"/>
      <c r="I265" s="143"/>
      <c r="J265" s="3"/>
      <c r="K265" s="4"/>
      <c r="L265" s="3"/>
      <c r="M265" s="3"/>
      <c r="N265" s="3"/>
      <c r="O265" s="3"/>
      <c r="P265" s="3"/>
      <c r="Q265" s="3"/>
      <c r="R265" s="3"/>
      <c r="S265" s="3"/>
    </row>
    <row r="266" spans="1:19" x14ac:dyDescent="0.2">
      <c r="A266" s="316"/>
      <c r="B266" s="310" t="s">
        <v>64</v>
      </c>
      <c r="C266" s="297"/>
      <c r="D266" s="363"/>
      <c r="E266" s="277"/>
      <c r="F266" s="245"/>
      <c r="G266" s="277"/>
      <c r="H266" s="21"/>
      <c r="I266" s="139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x14ac:dyDescent="0.2">
      <c r="A267" s="316" t="s">
        <v>382</v>
      </c>
      <c r="B267" s="340" t="s">
        <v>113</v>
      </c>
      <c r="C267" s="297" t="s">
        <v>33</v>
      </c>
      <c r="D267" s="356">
        <f>E267+G267</f>
        <v>1353.7</v>
      </c>
      <c r="E267" s="356">
        <f>SUM(E268:E270)</f>
        <v>1321.2</v>
      </c>
      <c r="F267" s="356">
        <f t="shared" ref="F267:G267" si="119">SUM(F268:F270)</f>
        <v>1107.9000000000001</v>
      </c>
      <c r="G267" s="357">
        <f t="shared" si="119"/>
        <v>32.5</v>
      </c>
      <c r="H267" s="46"/>
      <c r="I267" s="144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ht="24" x14ac:dyDescent="0.2">
      <c r="A268" s="292" t="s">
        <v>383</v>
      </c>
      <c r="B268" s="358" t="s">
        <v>650</v>
      </c>
      <c r="C268" s="297"/>
      <c r="D268" s="354">
        <f t="shared" ref="D268:D275" si="120">E268+G268</f>
        <v>292</v>
      </c>
      <c r="E268" s="274">
        <v>292</v>
      </c>
      <c r="F268" s="276">
        <v>287.8</v>
      </c>
      <c r="G268" s="277"/>
      <c r="H268" s="21"/>
      <c r="I268" s="139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x14ac:dyDescent="0.2">
      <c r="A269" s="316" t="s">
        <v>384</v>
      </c>
      <c r="B269" s="370" t="s">
        <v>219</v>
      </c>
      <c r="C269" s="297"/>
      <c r="D269" s="354">
        <f t="shared" si="120"/>
        <v>1034</v>
      </c>
      <c r="E269" s="277">
        <v>1029.2</v>
      </c>
      <c r="F269" s="276">
        <v>820.1</v>
      </c>
      <c r="G269" s="274">
        <v>4.8</v>
      </c>
      <c r="H269" s="44"/>
      <c r="I269" s="142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x14ac:dyDescent="0.2">
      <c r="A270" s="366" t="s">
        <v>691</v>
      </c>
      <c r="B270" s="371" t="s">
        <v>430</v>
      </c>
      <c r="C270" s="372"/>
      <c r="D270" s="364">
        <f t="shared" si="120"/>
        <v>27.7</v>
      </c>
      <c r="E270" s="373">
        <v>0</v>
      </c>
      <c r="F270" s="373"/>
      <c r="G270" s="285">
        <v>27.7</v>
      </c>
      <c r="H270" s="44"/>
      <c r="I270" s="142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s="43" customFormat="1" x14ac:dyDescent="0.2">
      <c r="A271" s="302" t="s">
        <v>81</v>
      </c>
      <c r="B271" s="325" t="s">
        <v>72</v>
      </c>
      <c r="C271" s="339"/>
      <c r="D271" s="374">
        <f t="shared" si="120"/>
        <v>944.7</v>
      </c>
      <c r="E271" s="374">
        <f>SUM(E273)</f>
        <v>932.7</v>
      </c>
      <c r="F271" s="374">
        <f t="shared" ref="F271:G271" si="121">SUM(F273)</f>
        <v>803.9</v>
      </c>
      <c r="G271" s="374">
        <f t="shared" si="121"/>
        <v>12</v>
      </c>
      <c r="H271" s="40"/>
      <c r="I271" s="141"/>
      <c r="J271" s="147"/>
      <c r="K271" s="147"/>
      <c r="L271" s="147"/>
      <c r="M271" s="147"/>
      <c r="N271" s="147"/>
      <c r="O271" s="147"/>
      <c r="P271" s="147"/>
      <c r="Q271" s="147"/>
      <c r="R271" s="147"/>
      <c r="S271" s="147"/>
    </row>
    <row r="272" spans="1:19" x14ac:dyDescent="0.2">
      <c r="A272" s="271"/>
      <c r="B272" s="272" t="s">
        <v>64</v>
      </c>
      <c r="C272" s="244"/>
      <c r="D272" s="354"/>
      <c r="E272" s="277"/>
      <c r="F272" s="236"/>
      <c r="G272" s="277"/>
      <c r="H272" s="21"/>
      <c r="I272" s="139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ht="24" x14ac:dyDescent="0.2">
      <c r="A273" s="283" t="s">
        <v>386</v>
      </c>
      <c r="B273" s="375" t="s">
        <v>114</v>
      </c>
      <c r="C273" s="279" t="s">
        <v>103</v>
      </c>
      <c r="D273" s="357">
        <f>E273+G273</f>
        <v>944.7</v>
      </c>
      <c r="E273" s="357">
        <f t="shared" ref="E273:G273" si="122">SUM(E274:E275)</f>
        <v>932.7</v>
      </c>
      <c r="F273" s="357">
        <f t="shared" si="122"/>
        <v>803.9</v>
      </c>
      <c r="G273" s="357">
        <f t="shared" si="122"/>
        <v>12</v>
      </c>
      <c r="H273" s="21"/>
      <c r="I273" s="139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ht="12.75" customHeight="1" x14ac:dyDescent="0.2">
      <c r="A274" s="271" t="s">
        <v>387</v>
      </c>
      <c r="B274" s="282" t="s">
        <v>216</v>
      </c>
      <c r="C274" s="279"/>
      <c r="D274" s="354">
        <f t="shared" si="120"/>
        <v>940.7</v>
      </c>
      <c r="E274" s="277">
        <v>928.7</v>
      </c>
      <c r="F274" s="354">
        <v>803.9</v>
      </c>
      <c r="G274" s="274">
        <v>12</v>
      </c>
      <c r="H274" s="21"/>
      <c r="I274" s="139"/>
      <c r="J274" s="146"/>
      <c r="K274" s="146"/>
      <c r="L274" s="146"/>
      <c r="M274" s="146"/>
      <c r="N274" s="3"/>
      <c r="O274" s="3"/>
      <c r="P274" s="3"/>
      <c r="Q274" s="3"/>
      <c r="R274" s="3"/>
      <c r="S274" s="3"/>
    </row>
    <row r="275" spans="1:19" x14ac:dyDescent="0.2">
      <c r="A275" s="271" t="s">
        <v>388</v>
      </c>
      <c r="B275" s="346" t="s">
        <v>219</v>
      </c>
      <c r="C275" s="273"/>
      <c r="D275" s="354">
        <f t="shared" si="120"/>
        <v>4</v>
      </c>
      <c r="E275" s="274">
        <v>4</v>
      </c>
      <c r="F275" s="236"/>
      <c r="G275" s="277"/>
      <c r="H275" s="21"/>
      <c r="I275" s="139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s="43" customFormat="1" x14ac:dyDescent="0.2">
      <c r="A276" s="265" t="s">
        <v>82</v>
      </c>
      <c r="B276" s="266" t="s">
        <v>93</v>
      </c>
      <c r="C276" s="293"/>
      <c r="D276" s="351">
        <f>SUM(E276+G276)</f>
        <v>290.40000000000003</v>
      </c>
      <c r="E276" s="351">
        <f>E278</f>
        <v>290.40000000000003</v>
      </c>
      <c r="F276" s="351">
        <f t="shared" ref="F276" si="123">F278</f>
        <v>219.5</v>
      </c>
      <c r="G276" s="376"/>
      <c r="H276" s="45"/>
      <c r="I276" s="139"/>
      <c r="J276" s="147"/>
      <c r="K276" s="147"/>
      <c r="L276" s="147"/>
      <c r="M276" s="147"/>
      <c r="N276" s="147"/>
      <c r="O276" s="147"/>
      <c r="P276" s="147"/>
      <c r="Q276" s="147"/>
      <c r="R276" s="147"/>
      <c r="S276" s="147"/>
    </row>
    <row r="277" spans="1:19" x14ac:dyDescent="0.2">
      <c r="A277" s="271"/>
      <c r="B277" s="272" t="s">
        <v>64</v>
      </c>
      <c r="C277" s="244"/>
      <c r="D277" s="363"/>
      <c r="E277" s="277"/>
      <c r="F277" s="245"/>
      <c r="G277" s="277"/>
      <c r="H277" s="21"/>
      <c r="I277" s="4"/>
      <c r="J277" s="146"/>
      <c r="K277" s="146"/>
      <c r="L277" s="146"/>
      <c r="M277" s="146"/>
      <c r="N277" s="3"/>
      <c r="O277" s="3"/>
      <c r="P277" s="3"/>
      <c r="Q277" s="3"/>
      <c r="R277" s="3"/>
      <c r="S277" s="3"/>
    </row>
    <row r="278" spans="1:19" ht="24" x14ac:dyDescent="0.2">
      <c r="A278" s="283" t="s">
        <v>389</v>
      </c>
      <c r="B278" s="375" t="s">
        <v>114</v>
      </c>
      <c r="C278" s="279" t="s">
        <v>103</v>
      </c>
      <c r="D278" s="356">
        <f>SUM(E278+G278)</f>
        <v>290.40000000000003</v>
      </c>
      <c r="E278" s="356">
        <f>SUM(E279:E281)</f>
        <v>290.40000000000003</v>
      </c>
      <c r="F278" s="356">
        <f>SUM(F279:F281)</f>
        <v>219.5</v>
      </c>
      <c r="G278" s="357"/>
      <c r="H278" s="46"/>
      <c r="I278" s="139"/>
      <c r="J278" s="146"/>
      <c r="K278" s="146"/>
      <c r="L278" s="146"/>
      <c r="M278" s="146"/>
      <c r="N278" s="3"/>
      <c r="O278" s="3"/>
      <c r="P278" s="3"/>
      <c r="Q278" s="3"/>
      <c r="R278" s="3"/>
      <c r="S278" s="3"/>
    </row>
    <row r="279" spans="1:19" x14ac:dyDescent="0.2">
      <c r="A279" s="271" t="s">
        <v>390</v>
      </c>
      <c r="B279" s="282" t="s">
        <v>216</v>
      </c>
      <c r="C279" s="279"/>
      <c r="D279" s="354">
        <f t="shared" ref="D279:D281" si="124">E279+G279</f>
        <v>264.10000000000002</v>
      </c>
      <c r="E279" s="277">
        <v>264.10000000000002</v>
      </c>
      <c r="F279" s="300">
        <v>217.6</v>
      </c>
      <c r="G279" s="274"/>
      <c r="H279" s="44"/>
      <c r="I279" s="139"/>
      <c r="J279" s="146"/>
      <c r="K279" s="146"/>
      <c r="L279" s="146"/>
      <c r="M279" s="146"/>
      <c r="N279" s="3"/>
      <c r="O279" s="3"/>
      <c r="P279" s="3"/>
      <c r="Q279" s="3"/>
      <c r="R279" s="3"/>
      <c r="S279" s="3"/>
    </row>
    <row r="280" spans="1:19" x14ac:dyDescent="0.2">
      <c r="A280" s="271" t="s">
        <v>734</v>
      </c>
      <c r="B280" s="370" t="s">
        <v>219</v>
      </c>
      <c r="C280" s="272"/>
      <c r="D280" s="353">
        <f t="shared" si="124"/>
        <v>12</v>
      </c>
      <c r="E280" s="334">
        <v>12</v>
      </c>
      <c r="F280" s="363">
        <v>1.9</v>
      </c>
      <c r="G280" s="277"/>
      <c r="H280" s="21"/>
      <c r="I280" s="139"/>
      <c r="J280" s="146"/>
      <c r="K280" s="146"/>
      <c r="L280" s="146"/>
      <c r="M280" s="146"/>
      <c r="N280" s="3"/>
      <c r="O280" s="3"/>
      <c r="P280" s="3"/>
      <c r="Q280" s="3"/>
      <c r="R280" s="3"/>
      <c r="S280" s="3"/>
    </row>
    <row r="281" spans="1:19" ht="34.5" customHeight="1" x14ac:dyDescent="0.2">
      <c r="A281" s="377" t="s">
        <v>735</v>
      </c>
      <c r="B281" s="342" t="s">
        <v>368</v>
      </c>
      <c r="C281" s="273"/>
      <c r="D281" s="353">
        <f t="shared" si="124"/>
        <v>14.3</v>
      </c>
      <c r="E281" s="274">
        <v>14.3</v>
      </c>
      <c r="F281" s="245"/>
      <c r="G281" s="277"/>
      <c r="H281" s="21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x14ac:dyDescent="0.2">
      <c r="A282" s="307" t="s">
        <v>83</v>
      </c>
      <c r="B282" s="266" t="s">
        <v>122</v>
      </c>
      <c r="C282" s="267"/>
      <c r="D282" s="352">
        <f>SUM(E282+G282)</f>
        <v>787.5</v>
      </c>
      <c r="E282" s="352">
        <f>E284</f>
        <v>786.1</v>
      </c>
      <c r="F282" s="352">
        <f t="shared" ref="F282:G282" si="125">F284</f>
        <v>557.79999999999995</v>
      </c>
      <c r="G282" s="352">
        <f t="shared" si="125"/>
        <v>1.4</v>
      </c>
      <c r="H282" s="47"/>
      <c r="I282" s="148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x14ac:dyDescent="0.2">
      <c r="A283" s="271"/>
      <c r="B283" s="272" t="s">
        <v>64</v>
      </c>
      <c r="C283" s="272"/>
      <c r="D283" s="236"/>
      <c r="E283" s="277"/>
      <c r="F283" s="236"/>
      <c r="G283" s="277"/>
      <c r="H283" s="21"/>
      <c r="I283" s="139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ht="24" x14ac:dyDescent="0.2">
      <c r="A284" s="312" t="s">
        <v>391</v>
      </c>
      <c r="B284" s="375" t="s">
        <v>114</v>
      </c>
      <c r="C284" s="279" t="s">
        <v>103</v>
      </c>
      <c r="D284" s="357">
        <f>SUM(E284+G284)</f>
        <v>787.5</v>
      </c>
      <c r="E284" s="357">
        <f>SUM(E285:E286)</f>
        <v>786.1</v>
      </c>
      <c r="F284" s="357">
        <f>SUM(F285:F286)</f>
        <v>557.79999999999995</v>
      </c>
      <c r="G284" s="357">
        <f>SUM(G285:G286)</f>
        <v>1.4</v>
      </c>
      <c r="H284" s="48"/>
      <c r="I284" s="149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x14ac:dyDescent="0.2">
      <c r="A285" s="311" t="s">
        <v>392</v>
      </c>
      <c r="B285" s="282" t="s">
        <v>216</v>
      </c>
      <c r="C285" s="279"/>
      <c r="D285" s="354">
        <f t="shared" ref="D285:D286" si="126">E285+G285</f>
        <v>523.20000000000005</v>
      </c>
      <c r="E285" s="274">
        <v>523.20000000000005</v>
      </c>
      <c r="F285" s="354">
        <v>465.4</v>
      </c>
      <c r="G285" s="274"/>
      <c r="H285" s="21"/>
      <c r="I285" s="139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x14ac:dyDescent="0.2">
      <c r="A286" s="378" t="s">
        <v>764</v>
      </c>
      <c r="B286" s="379" t="s">
        <v>219</v>
      </c>
      <c r="C286" s="273"/>
      <c r="D286" s="354">
        <f t="shared" si="126"/>
        <v>264.29999999999995</v>
      </c>
      <c r="E286" s="277">
        <v>262.89999999999998</v>
      </c>
      <c r="F286" s="300">
        <v>92.4</v>
      </c>
      <c r="G286" s="277">
        <v>1.4</v>
      </c>
      <c r="H286" s="21"/>
      <c r="I286" s="139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x14ac:dyDescent="0.2">
      <c r="A287" s="307" t="s">
        <v>86</v>
      </c>
      <c r="B287" s="266" t="s">
        <v>88</v>
      </c>
      <c r="C287" s="318"/>
      <c r="D287" s="380">
        <f>SUM(D289)</f>
        <v>173.8</v>
      </c>
      <c r="E287" s="380">
        <f t="shared" ref="E287:F287" si="127">SUM(E289)</f>
        <v>173.8</v>
      </c>
      <c r="F287" s="380">
        <f t="shared" si="127"/>
        <v>150.6</v>
      </c>
      <c r="G287" s="381"/>
      <c r="H287" s="21"/>
      <c r="I287" s="139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x14ac:dyDescent="0.2">
      <c r="A288" s="271"/>
      <c r="B288" s="272" t="s">
        <v>64</v>
      </c>
      <c r="C288" s="244"/>
      <c r="D288" s="363"/>
      <c r="E288" s="277"/>
      <c r="F288" s="245"/>
      <c r="G288" s="277"/>
      <c r="H288" s="21"/>
      <c r="I288" s="139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ht="24" x14ac:dyDescent="0.2">
      <c r="A289" s="312" t="s">
        <v>393</v>
      </c>
      <c r="B289" s="375" t="s">
        <v>114</v>
      </c>
      <c r="C289" s="279" t="s">
        <v>103</v>
      </c>
      <c r="D289" s="353">
        <f>SUM(D290:D291)</f>
        <v>173.8</v>
      </c>
      <c r="E289" s="353">
        <f t="shared" ref="E289:F289" si="128">SUM(E290:E291)</f>
        <v>173.8</v>
      </c>
      <c r="F289" s="353">
        <f t="shared" si="128"/>
        <v>150.6</v>
      </c>
      <c r="G289" s="277"/>
      <c r="H289" s="21"/>
      <c r="I289" s="139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x14ac:dyDescent="0.2">
      <c r="A290" s="311" t="s">
        <v>394</v>
      </c>
      <c r="B290" s="282" t="s">
        <v>216</v>
      </c>
      <c r="C290" s="279"/>
      <c r="D290" s="354">
        <f t="shared" ref="D290:D291" si="129">E290+G290</f>
        <v>172.8</v>
      </c>
      <c r="E290" s="275">
        <v>172.8</v>
      </c>
      <c r="F290" s="354">
        <v>150.1</v>
      </c>
      <c r="G290" s="277"/>
      <c r="H290" s="21"/>
      <c r="I290" s="139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x14ac:dyDescent="0.2">
      <c r="A291" s="311" t="s">
        <v>395</v>
      </c>
      <c r="B291" s="346" t="s">
        <v>219</v>
      </c>
      <c r="C291" s="279"/>
      <c r="D291" s="364">
        <f t="shared" si="129"/>
        <v>1</v>
      </c>
      <c r="E291" s="285">
        <v>1</v>
      </c>
      <c r="F291" s="365">
        <v>0.5</v>
      </c>
      <c r="G291" s="288"/>
      <c r="H291" s="21"/>
      <c r="I291" s="139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x14ac:dyDescent="0.2">
      <c r="A292" s="265" t="s">
        <v>87</v>
      </c>
      <c r="B292" s="266" t="s">
        <v>124</v>
      </c>
      <c r="C292" s="382"/>
      <c r="D292" s="361">
        <f>E292+G292</f>
        <v>253.3</v>
      </c>
      <c r="E292" s="361">
        <f t="shared" ref="E292:G292" si="130">SUM(E294)</f>
        <v>233.3</v>
      </c>
      <c r="F292" s="383">
        <f t="shared" si="130"/>
        <v>171.3</v>
      </c>
      <c r="G292" s="352">
        <f t="shared" si="130"/>
        <v>20</v>
      </c>
      <c r="H292" s="21"/>
      <c r="I292" s="139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x14ac:dyDescent="0.2">
      <c r="A293" s="271"/>
      <c r="B293" s="272" t="s">
        <v>64</v>
      </c>
      <c r="C293" s="316"/>
      <c r="D293" s="236"/>
      <c r="E293" s="277"/>
      <c r="F293" s="236"/>
      <c r="G293" s="277"/>
      <c r="H293" s="21"/>
      <c r="I293" s="139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ht="24" x14ac:dyDescent="0.2">
      <c r="A294" s="283" t="s">
        <v>396</v>
      </c>
      <c r="B294" s="375" t="s">
        <v>114</v>
      </c>
      <c r="C294" s="297" t="s">
        <v>103</v>
      </c>
      <c r="D294" s="300">
        <f>E294+G294</f>
        <v>253.3</v>
      </c>
      <c r="E294" s="354">
        <f t="shared" ref="E294:G294" si="131">SUM(E295:E296)</f>
        <v>233.3</v>
      </c>
      <c r="F294" s="384">
        <f t="shared" si="131"/>
        <v>171.3</v>
      </c>
      <c r="G294" s="354">
        <f t="shared" si="131"/>
        <v>20</v>
      </c>
      <c r="H294" s="21"/>
      <c r="I294" s="139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x14ac:dyDescent="0.2">
      <c r="A295" s="271" t="s">
        <v>397</v>
      </c>
      <c r="B295" s="282" t="s">
        <v>216</v>
      </c>
      <c r="C295" s="297"/>
      <c r="D295" s="300">
        <f t="shared" ref="D295:D296" si="132">E295+G295</f>
        <v>252.9</v>
      </c>
      <c r="E295" s="277">
        <f>212.9+20</f>
        <v>232.9</v>
      </c>
      <c r="F295" s="236">
        <v>171.3</v>
      </c>
      <c r="G295" s="274">
        <v>20</v>
      </c>
      <c r="H295" s="21"/>
      <c r="I295" s="139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x14ac:dyDescent="0.2">
      <c r="A296" s="271" t="s">
        <v>398</v>
      </c>
      <c r="B296" s="346" t="s">
        <v>219</v>
      </c>
      <c r="C296" s="385"/>
      <c r="D296" s="300">
        <f t="shared" si="132"/>
        <v>0.4</v>
      </c>
      <c r="E296" s="277">
        <v>0.4</v>
      </c>
      <c r="F296" s="236"/>
      <c r="G296" s="288"/>
      <c r="H296" s="21"/>
      <c r="I296" s="139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x14ac:dyDescent="0.2">
      <c r="A297" s="265" t="s">
        <v>90</v>
      </c>
      <c r="B297" s="266" t="s">
        <v>125</v>
      </c>
      <c r="C297" s="318"/>
      <c r="D297" s="351">
        <f>E297+G297</f>
        <v>262.3</v>
      </c>
      <c r="E297" s="351">
        <f t="shared" ref="E297:F297" si="133">SUM(E299)</f>
        <v>262.3</v>
      </c>
      <c r="F297" s="351">
        <f t="shared" si="133"/>
        <v>206.3</v>
      </c>
      <c r="G297" s="381"/>
      <c r="H297" s="21"/>
      <c r="I297" s="139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x14ac:dyDescent="0.2">
      <c r="A298" s="271"/>
      <c r="B298" s="272" t="s">
        <v>64</v>
      </c>
      <c r="C298" s="244"/>
      <c r="D298" s="363"/>
      <c r="E298" s="277"/>
      <c r="F298" s="245"/>
      <c r="G298" s="277"/>
      <c r="H298" s="21"/>
      <c r="I298" s="139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ht="24" x14ac:dyDescent="0.2">
      <c r="A299" s="283" t="s">
        <v>399</v>
      </c>
      <c r="B299" s="375" t="s">
        <v>114</v>
      </c>
      <c r="C299" s="279" t="s">
        <v>103</v>
      </c>
      <c r="D299" s="353">
        <f>E299+G299</f>
        <v>262.3</v>
      </c>
      <c r="E299" s="274">
        <f>SUM(E300:E301)</f>
        <v>262.3</v>
      </c>
      <c r="F299" s="355">
        <f>SUM(F300:F301)</f>
        <v>206.3</v>
      </c>
      <c r="G299" s="277"/>
      <c r="H299" s="21"/>
      <c r="I299" s="139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x14ac:dyDescent="0.2">
      <c r="A300" s="271" t="s">
        <v>400</v>
      </c>
      <c r="B300" s="282" t="s">
        <v>216</v>
      </c>
      <c r="C300" s="279"/>
      <c r="D300" s="354">
        <f t="shared" ref="D300:D301" si="134">E300+G300</f>
        <v>257.3</v>
      </c>
      <c r="E300" s="246">
        <v>257.3</v>
      </c>
      <c r="F300" s="300">
        <v>206.3</v>
      </c>
      <c r="G300" s="277"/>
      <c r="H300" s="21"/>
      <c r="I300" s="139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x14ac:dyDescent="0.2">
      <c r="A301" s="271" t="s">
        <v>401</v>
      </c>
      <c r="B301" s="346" t="s">
        <v>219</v>
      </c>
      <c r="C301" s="279"/>
      <c r="D301" s="364">
        <f t="shared" si="134"/>
        <v>5</v>
      </c>
      <c r="E301" s="285">
        <v>5</v>
      </c>
      <c r="F301" s="365"/>
      <c r="G301" s="288"/>
      <c r="H301" s="21"/>
      <c r="I301" s="139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x14ac:dyDescent="0.2">
      <c r="A302" s="265" t="s">
        <v>91</v>
      </c>
      <c r="B302" s="266" t="s">
        <v>126</v>
      </c>
      <c r="C302" s="382"/>
      <c r="D302" s="361">
        <f>E302+G302</f>
        <v>331.2</v>
      </c>
      <c r="E302" s="352">
        <f t="shared" ref="E302:F302" si="135">SUM(E304)</f>
        <v>331.2</v>
      </c>
      <c r="F302" s="383">
        <f t="shared" si="135"/>
        <v>260.7</v>
      </c>
      <c r="G302" s="277"/>
      <c r="H302" s="21"/>
      <c r="I302" s="139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x14ac:dyDescent="0.2">
      <c r="A303" s="271"/>
      <c r="B303" s="272" t="s">
        <v>64</v>
      </c>
      <c r="C303" s="316"/>
      <c r="D303" s="236"/>
      <c r="E303" s="277"/>
      <c r="F303" s="236"/>
      <c r="G303" s="277"/>
      <c r="H303" s="21"/>
      <c r="I303" s="139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ht="24" x14ac:dyDescent="0.2">
      <c r="A304" s="283" t="s">
        <v>402</v>
      </c>
      <c r="B304" s="375" t="s">
        <v>114</v>
      </c>
      <c r="C304" s="297" t="s">
        <v>103</v>
      </c>
      <c r="D304" s="300">
        <f>E304+G304</f>
        <v>331.2</v>
      </c>
      <c r="E304" s="354">
        <f t="shared" ref="E304:F304" si="136">SUM(E305:E306)</f>
        <v>331.2</v>
      </c>
      <c r="F304" s="384">
        <f t="shared" si="136"/>
        <v>260.7</v>
      </c>
      <c r="G304" s="277"/>
      <c r="H304" s="21"/>
      <c r="I304" s="139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x14ac:dyDescent="0.2">
      <c r="A305" s="271" t="s">
        <v>403</v>
      </c>
      <c r="B305" s="282" t="s">
        <v>216</v>
      </c>
      <c r="C305" s="297"/>
      <c r="D305" s="300">
        <f t="shared" ref="D305:D306" si="137">E305+G305</f>
        <v>325.2</v>
      </c>
      <c r="E305" s="277">
        <v>325.2</v>
      </c>
      <c r="F305" s="354">
        <v>260.7</v>
      </c>
      <c r="G305" s="277"/>
      <c r="H305" s="21"/>
      <c r="I305" s="139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x14ac:dyDescent="0.2">
      <c r="A306" s="271" t="s">
        <v>404</v>
      </c>
      <c r="B306" s="346" t="s">
        <v>219</v>
      </c>
      <c r="C306" s="385"/>
      <c r="D306" s="300">
        <f t="shared" si="137"/>
        <v>6</v>
      </c>
      <c r="E306" s="274">
        <v>6</v>
      </c>
      <c r="F306" s="236"/>
      <c r="G306" s="277"/>
      <c r="H306" s="21"/>
      <c r="I306" s="139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x14ac:dyDescent="0.2">
      <c r="A307" s="265" t="s">
        <v>92</v>
      </c>
      <c r="B307" s="266" t="s">
        <v>127</v>
      </c>
      <c r="C307" s="318"/>
      <c r="D307" s="351">
        <f>E307+G307</f>
        <v>195.89999999999998</v>
      </c>
      <c r="E307" s="351">
        <f t="shared" ref="E307:F307" si="138">SUM(E309)</f>
        <v>195.89999999999998</v>
      </c>
      <c r="F307" s="351">
        <f t="shared" si="138"/>
        <v>153.6</v>
      </c>
      <c r="G307" s="381"/>
      <c r="H307" s="21"/>
      <c r="I307" s="139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x14ac:dyDescent="0.2">
      <c r="A308" s="271"/>
      <c r="B308" s="272" t="s">
        <v>64</v>
      </c>
      <c r="C308" s="244"/>
      <c r="D308" s="363"/>
      <c r="E308" s="277"/>
      <c r="F308" s="245"/>
      <c r="G308" s="277"/>
      <c r="H308" s="21"/>
      <c r="I308" s="139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ht="24" x14ac:dyDescent="0.2">
      <c r="A309" s="283" t="s">
        <v>405</v>
      </c>
      <c r="B309" s="375" t="s">
        <v>114</v>
      </c>
      <c r="C309" s="279" t="s">
        <v>103</v>
      </c>
      <c r="D309" s="353">
        <f>E309+G309</f>
        <v>195.89999999999998</v>
      </c>
      <c r="E309" s="353">
        <f t="shared" ref="E309:F309" si="139">SUM(E310:E311)</f>
        <v>195.89999999999998</v>
      </c>
      <c r="F309" s="353">
        <f t="shared" si="139"/>
        <v>153.6</v>
      </c>
      <c r="G309" s="277"/>
      <c r="H309" s="21"/>
      <c r="I309" s="139"/>
      <c r="J309" s="3"/>
      <c r="K309" s="4"/>
      <c r="L309" s="3"/>
      <c r="M309" s="3"/>
      <c r="N309" s="3"/>
      <c r="O309" s="3"/>
      <c r="P309" s="3"/>
      <c r="Q309" s="3"/>
      <c r="R309" s="3"/>
      <c r="S309" s="3"/>
    </row>
    <row r="310" spans="1:19" x14ac:dyDescent="0.2">
      <c r="A310" s="271" t="s">
        <v>406</v>
      </c>
      <c r="B310" s="282" t="s">
        <v>216</v>
      </c>
      <c r="C310" s="279"/>
      <c r="D310" s="354">
        <f t="shared" ref="D310:D311" si="140">E310+G310</f>
        <v>194.2</v>
      </c>
      <c r="E310" s="246">
        <v>194.2</v>
      </c>
      <c r="F310" s="300">
        <v>153.6</v>
      </c>
      <c r="G310" s="277"/>
      <c r="H310" s="21"/>
      <c r="I310" s="139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x14ac:dyDescent="0.2">
      <c r="A311" s="271" t="s">
        <v>407</v>
      </c>
      <c r="B311" s="346" t="s">
        <v>219</v>
      </c>
      <c r="C311" s="279"/>
      <c r="D311" s="364">
        <f t="shared" si="140"/>
        <v>1.7</v>
      </c>
      <c r="E311" s="288">
        <v>1.7</v>
      </c>
      <c r="F311" s="365"/>
      <c r="G311" s="288"/>
      <c r="H311" s="21"/>
      <c r="I311" s="139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x14ac:dyDescent="0.2">
      <c r="A312" s="265" t="s">
        <v>89</v>
      </c>
      <c r="B312" s="314" t="s">
        <v>123</v>
      </c>
      <c r="C312" s="344"/>
      <c r="D312" s="361">
        <f>E312+G312</f>
        <v>399.9</v>
      </c>
      <c r="E312" s="352">
        <f t="shared" ref="E312:F312" si="141">SUM(E314)</f>
        <v>399.9</v>
      </c>
      <c r="F312" s="352">
        <f t="shared" si="141"/>
        <v>259.90000000000003</v>
      </c>
      <c r="G312" s="352"/>
      <c r="H312" s="45"/>
      <c r="I312" s="14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x14ac:dyDescent="0.2">
      <c r="A313" s="271"/>
      <c r="B313" s="272" t="s">
        <v>64</v>
      </c>
      <c r="C313" s="272"/>
      <c r="D313" s="236"/>
      <c r="E313" s="277"/>
      <c r="F313" s="236"/>
      <c r="G313" s="277"/>
      <c r="H313" s="21"/>
      <c r="I313" s="139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x14ac:dyDescent="0.2">
      <c r="A314" s="271" t="s">
        <v>408</v>
      </c>
      <c r="B314" s="278" t="s">
        <v>115</v>
      </c>
      <c r="C314" s="297" t="s">
        <v>103</v>
      </c>
      <c r="D314" s="300">
        <f>E314+G314</f>
        <v>399.9</v>
      </c>
      <c r="E314" s="354">
        <f t="shared" ref="E314:F314" si="142">SUM(E315:E316)</f>
        <v>399.9</v>
      </c>
      <c r="F314" s="354">
        <f t="shared" si="142"/>
        <v>259.90000000000003</v>
      </c>
      <c r="G314" s="354"/>
      <c r="H314" s="49"/>
      <c r="I314" s="145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x14ac:dyDescent="0.2">
      <c r="A315" s="271" t="s">
        <v>409</v>
      </c>
      <c r="B315" s="282" t="s">
        <v>216</v>
      </c>
      <c r="C315" s="297"/>
      <c r="D315" s="300">
        <f t="shared" ref="D315:D316" si="143">E315+G315</f>
        <v>366.9</v>
      </c>
      <c r="E315" s="274">
        <v>366.9</v>
      </c>
      <c r="F315" s="300">
        <v>242.8</v>
      </c>
      <c r="G315" s="274"/>
      <c r="H315" s="21"/>
      <c r="I315" s="139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x14ac:dyDescent="0.2">
      <c r="A316" s="271" t="s">
        <v>410</v>
      </c>
      <c r="B316" s="346" t="s">
        <v>219</v>
      </c>
      <c r="C316" s="301"/>
      <c r="D316" s="300">
        <f t="shared" si="143"/>
        <v>33</v>
      </c>
      <c r="E316" s="274">
        <v>33</v>
      </c>
      <c r="F316" s="236">
        <v>17.100000000000001</v>
      </c>
      <c r="G316" s="277"/>
      <c r="H316" s="21"/>
      <c r="I316" s="139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ht="12.75" customHeight="1" x14ac:dyDescent="0.2">
      <c r="A317" s="266" t="s">
        <v>133</v>
      </c>
      <c r="B317" s="348" t="s">
        <v>134</v>
      </c>
      <c r="C317" s="386"/>
      <c r="D317" s="352">
        <f>SUM(E317+G317)</f>
        <v>712.7</v>
      </c>
      <c r="E317" s="387">
        <f t="shared" ref="E317:F317" si="144">SUM(E319)</f>
        <v>712.7</v>
      </c>
      <c r="F317" s="352">
        <f t="shared" si="144"/>
        <v>599</v>
      </c>
      <c r="G317" s="361"/>
      <c r="H317" s="45"/>
      <c r="I317" s="14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ht="12.75" customHeight="1" x14ac:dyDescent="0.2">
      <c r="A318" s="325"/>
      <c r="B318" s="273" t="s">
        <v>64</v>
      </c>
      <c r="C318" s="388"/>
      <c r="D318" s="374"/>
      <c r="E318" s="355"/>
      <c r="F318" s="354"/>
      <c r="G318" s="300"/>
      <c r="H318" s="21"/>
      <c r="I318" s="139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ht="24" x14ac:dyDescent="0.2">
      <c r="A319" s="292" t="s">
        <v>411</v>
      </c>
      <c r="B319" s="389" t="s">
        <v>116</v>
      </c>
      <c r="C319" s="359" t="s">
        <v>105</v>
      </c>
      <c r="D319" s="354">
        <f t="shared" ref="D319" si="145">SUM(E319+G319)</f>
        <v>712.7</v>
      </c>
      <c r="E319" s="355">
        <f t="shared" ref="E319:F319" si="146">SUM(E320:E322)</f>
        <v>712.7</v>
      </c>
      <c r="F319" s="354">
        <f t="shared" si="146"/>
        <v>599</v>
      </c>
      <c r="G319" s="300"/>
      <c r="H319" s="49"/>
      <c r="I319" s="145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 x14ac:dyDescent="0.2">
      <c r="A320" s="316" t="s">
        <v>412</v>
      </c>
      <c r="B320" s="341" t="s">
        <v>216</v>
      </c>
      <c r="C320" s="310"/>
      <c r="D320" s="354">
        <f t="shared" ref="D320:D326" si="147">E320+G320</f>
        <v>60</v>
      </c>
      <c r="E320" s="276">
        <v>60</v>
      </c>
      <c r="F320" s="354">
        <v>8.1999999999999993</v>
      </c>
      <c r="G320" s="390"/>
      <c r="H320" s="44"/>
      <c r="I320" s="142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x14ac:dyDescent="0.2">
      <c r="A321" s="316" t="s">
        <v>413</v>
      </c>
      <c r="B321" s="391" t="s">
        <v>414</v>
      </c>
      <c r="C321" s="310"/>
      <c r="D321" s="354">
        <f t="shared" si="147"/>
        <v>652.20000000000005</v>
      </c>
      <c r="E321" s="245">
        <v>652.20000000000005</v>
      </c>
      <c r="F321" s="277">
        <v>590.79999999999995</v>
      </c>
      <c r="G321" s="246"/>
      <c r="H321" s="21"/>
      <c r="I321" s="139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x14ac:dyDescent="0.2">
      <c r="A322" s="317" t="s">
        <v>415</v>
      </c>
      <c r="B322" s="371" t="s">
        <v>219</v>
      </c>
      <c r="C322" s="392"/>
      <c r="D322" s="364">
        <f t="shared" si="147"/>
        <v>0.5</v>
      </c>
      <c r="E322" s="245">
        <v>0.5</v>
      </c>
      <c r="F322" s="288"/>
      <c r="G322" s="393"/>
      <c r="H322" s="21"/>
      <c r="I322" s="139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x14ac:dyDescent="0.2">
      <c r="A323" s="325" t="s">
        <v>416</v>
      </c>
      <c r="B323" s="368" t="s">
        <v>417</v>
      </c>
      <c r="C323" s="297"/>
      <c r="D323" s="394">
        <f t="shared" si="147"/>
        <v>122.5</v>
      </c>
      <c r="E323" s="268">
        <f>SUM(E325)</f>
        <v>122.5</v>
      </c>
      <c r="F323" s="268">
        <f t="shared" ref="F323" si="148">SUM(F325)</f>
        <v>111</v>
      </c>
      <c r="G323" s="381"/>
      <c r="H323" s="21"/>
      <c r="I323" s="139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x14ac:dyDescent="0.2">
      <c r="A324" s="316"/>
      <c r="B324" s="310" t="s">
        <v>64</v>
      </c>
      <c r="C324" s="297" t="s">
        <v>104</v>
      </c>
      <c r="D324" s="354"/>
      <c r="E324" s="275"/>
      <c r="F324" s="276"/>
      <c r="G324" s="277"/>
      <c r="H324" s="21"/>
      <c r="I324" s="139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ht="24" x14ac:dyDescent="0.2">
      <c r="A325" s="292" t="s">
        <v>418</v>
      </c>
      <c r="B325" s="395" t="s">
        <v>116</v>
      </c>
      <c r="C325" s="297"/>
      <c r="D325" s="354">
        <f t="shared" si="147"/>
        <v>122.5</v>
      </c>
      <c r="E325" s="275">
        <f>SUM(E326)</f>
        <v>122.5</v>
      </c>
      <c r="F325" s="275">
        <f t="shared" ref="F325" si="149">SUM(F326)</f>
        <v>111</v>
      </c>
      <c r="G325" s="246"/>
      <c r="H325" s="21"/>
      <c r="I325" s="139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x14ac:dyDescent="0.2">
      <c r="A326" s="366" t="s">
        <v>419</v>
      </c>
      <c r="B326" s="371" t="s">
        <v>216</v>
      </c>
      <c r="C326" s="372"/>
      <c r="D326" s="364">
        <f t="shared" si="147"/>
        <v>122.5</v>
      </c>
      <c r="E326" s="285">
        <v>122.5</v>
      </c>
      <c r="F326" s="287">
        <v>111</v>
      </c>
      <c r="G326" s="288"/>
      <c r="H326" s="21"/>
      <c r="I326" s="139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s="43" customFormat="1" x14ac:dyDescent="0.2">
      <c r="A327" s="396" t="s">
        <v>420</v>
      </c>
      <c r="B327" s="302" t="s">
        <v>63</v>
      </c>
      <c r="C327" s="325"/>
      <c r="D327" s="374">
        <f>SUM(E327+G327)</f>
        <v>34870.899999999994</v>
      </c>
      <c r="E327" s="374">
        <f>E329+E334+E347+E371+E374+E383+E416+E420+E424</f>
        <v>16921.5</v>
      </c>
      <c r="F327" s="374">
        <f>F329+F334+F347+F371+F374+F383+F416+F420+F424</f>
        <v>5647.2999999999993</v>
      </c>
      <c r="G327" s="374">
        <f>G329+G334+G347+G371+G374+G383+G416+G420+G424</f>
        <v>17949.399999999998</v>
      </c>
      <c r="H327" s="47"/>
      <c r="I327" s="148"/>
      <c r="J327" s="147"/>
      <c r="K327" s="147"/>
      <c r="L327" s="147"/>
      <c r="M327" s="147"/>
      <c r="N327" s="147"/>
      <c r="O327" s="147"/>
      <c r="P327" s="147"/>
      <c r="Q327" s="147"/>
      <c r="R327" s="147"/>
      <c r="S327" s="147"/>
    </row>
    <row r="328" spans="1:19" x14ac:dyDescent="0.2">
      <c r="A328" s="316"/>
      <c r="B328" s="310" t="s">
        <v>64</v>
      </c>
      <c r="C328" s="316"/>
      <c r="D328" s="374"/>
      <c r="E328" s="277"/>
      <c r="F328" s="236"/>
      <c r="G328" s="277"/>
      <c r="H328" s="21"/>
      <c r="I328" s="139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x14ac:dyDescent="0.2">
      <c r="A329" s="316" t="s">
        <v>421</v>
      </c>
      <c r="B329" s="340" t="s">
        <v>119</v>
      </c>
      <c r="C329" s="297" t="s">
        <v>107</v>
      </c>
      <c r="D329" s="357">
        <f t="shared" ref="D329:D347" si="150">SUM(E329+G329)</f>
        <v>2501.2999999999997</v>
      </c>
      <c r="E329" s="357">
        <f>E330+E331+E332+E333</f>
        <v>1697.2999999999997</v>
      </c>
      <c r="F329" s="357">
        <f t="shared" ref="F329:G329" si="151">F330+F331+F332+F333</f>
        <v>7.2</v>
      </c>
      <c r="G329" s="357">
        <f t="shared" si="151"/>
        <v>804</v>
      </c>
      <c r="H329" s="48"/>
      <c r="I329" s="149"/>
      <c r="J329" s="3"/>
      <c r="K329" s="146"/>
      <c r="L329" s="146"/>
      <c r="M329" s="146"/>
      <c r="N329" s="3"/>
      <c r="O329" s="3"/>
      <c r="P329" s="3"/>
      <c r="Q329" s="3"/>
      <c r="R329" s="3"/>
      <c r="S329" s="3"/>
    </row>
    <row r="330" spans="1:19" x14ac:dyDescent="0.2">
      <c r="A330" s="316" t="s">
        <v>422</v>
      </c>
      <c r="B330" s="341" t="s">
        <v>216</v>
      </c>
      <c r="C330" s="297"/>
      <c r="D330" s="354">
        <f t="shared" si="150"/>
        <v>1530.3</v>
      </c>
      <c r="E330" s="354">
        <v>1123.5999999999999</v>
      </c>
      <c r="F330" s="384">
        <v>0.4</v>
      </c>
      <c r="G330" s="354">
        <v>406.7</v>
      </c>
      <c r="H330" s="21"/>
      <c r="I330" s="139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ht="23.25" customHeight="1" x14ac:dyDescent="0.2">
      <c r="A331" s="292" t="s">
        <v>423</v>
      </c>
      <c r="B331" s="284" t="s">
        <v>217</v>
      </c>
      <c r="C331" s="397"/>
      <c r="D331" s="354">
        <f t="shared" si="150"/>
        <v>176.6</v>
      </c>
      <c r="E331" s="354">
        <v>176.6</v>
      </c>
      <c r="F331" s="354"/>
      <c r="G331" s="354"/>
      <c r="H331" s="21"/>
      <c r="I331" s="139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ht="48.75" customHeight="1" x14ac:dyDescent="0.2">
      <c r="A332" s="292" t="s">
        <v>424</v>
      </c>
      <c r="B332" s="398" t="s">
        <v>425</v>
      </c>
      <c r="C332" s="297"/>
      <c r="D332" s="354">
        <f t="shared" si="150"/>
        <v>3.1</v>
      </c>
      <c r="E332" s="354">
        <v>3.1</v>
      </c>
      <c r="F332" s="384">
        <v>0.1</v>
      </c>
      <c r="G332" s="354"/>
      <c r="H332" s="44"/>
      <c r="I332" s="142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ht="34.5" customHeight="1" x14ac:dyDescent="0.2">
      <c r="A333" s="292" t="s">
        <v>426</v>
      </c>
      <c r="B333" s="399" t="s">
        <v>368</v>
      </c>
      <c r="C333" s="297"/>
      <c r="D333" s="354">
        <f t="shared" si="150"/>
        <v>791.3</v>
      </c>
      <c r="E333" s="354">
        <v>394</v>
      </c>
      <c r="F333" s="384">
        <v>6.7</v>
      </c>
      <c r="G333" s="354">
        <v>397.3</v>
      </c>
      <c r="H333" s="21"/>
      <c r="I333" s="139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ht="24" x14ac:dyDescent="0.2">
      <c r="A334" s="292" t="s">
        <v>427</v>
      </c>
      <c r="B334" s="349" t="s">
        <v>117</v>
      </c>
      <c r="C334" s="297"/>
      <c r="D334" s="357">
        <f t="shared" si="150"/>
        <v>3321.4</v>
      </c>
      <c r="E334" s="357">
        <f>E336</f>
        <v>693</v>
      </c>
      <c r="F334" s="357">
        <f t="shared" ref="F334:G334" si="152">F336</f>
        <v>7.2</v>
      </c>
      <c r="G334" s="357">
        <f t="shared" si="152"/>
        <v>2628.4</v>
      </c>
      <c r="H334" s="46"/>
      <c r="I334" s="144"/>
      <c r="J334" s="4"/>
      <c r="K334" s="3"/>
      <c r="L334" s="3"/>
      <c r="M334" s="3"/>
      <c r="N334" s="3"/>
      <c r="O334" s="3"/>
      <c r="P334" s="3"/>
      <c r="Q334" s="3"/>
      <c r="R334" s="3"/>
      <c r="S334" s="3"/>
    </row>
    <row r="335" spans="1:19" x14ac:dyDescent="0.2">
      <c r="A335" s="316"/>
      <c r="B335" s="310" t="s">
        <v>106</v>
      </c>
      <c r="C335" s="297"/>
      <c r="D335" s="354"/>
      <c r="E335" s="277"/>
      <c r="F335" s="236"/>
      <c r="G335" s="277"/>
      <c r="H335" s="21"/>
      <c r="I335" s="139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ht="12.75" customHeight="1" x14ac:dyDescent="0.2">
      <c r="A336" s="316" t="s">
        <v>428</v>
      </c>
      <c r="B336" s="349"/>
      <c r="C336" s="297" t="s">
        <v>101</v>
      </c>
      <c r="D336" s="354">
        <f t="shared" si="150"/>
        <v>3321.4</v>
      </c>
      <c r="E336" s="354">
        <f>E338+E344+E345+E346</f>
        <v>693</v>
      </c>
      <c r="F336" s="354">
        <f t="shared" ref="F336:G336" si="153">F338+F344+F345+F346</f>
        <v>7.2</v>
      </c>
      <c r="G336" s="354">
        <f t="shared" si="153"/>
        <v>2628.4</v>
      </c>
      <c r="H336" s="49"/>
      <c r="I336" s="145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ht="12.75" customHeight="1" x14ac:dyDescent="0.2">
      <c r="A337" s="316"/>
      <c r="B337" s="310" t="s">
        <v>64</v>
      </c>
      <c r="C337" s="297"/>
      <c r="D337" s="354"/>
      <c r="E337" s="277"/>
      <c r="F337" s="236"/>
      <c r="G337" s="277"/>
      <c r="H337" s="21"/>
      <c r="I337" s="139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ht="12.75" customHeight="1" x14ac:dyDescent="0.2">
      <c r="A338" s="316" t="s">
        <v>429</v>
      </c>
      <c r="B338" s="370" t="s">
        <v>430</v>
      </c>
      <c r="C338" s="297"/>
      <c r="D338" s="354">
        <f t="shared" si="150"/>
        <v>618</v>
      </c>
      <c r="E338" s="277">
        <v>187.3</v>
      </c>
      <c r="F338" s="236">
        <v>1.2</v>
      </c>
      <c r="G338" s="277">
        <v>430.7</v>
      </c>
      <c r="H338" s="21"/>
      <c r="I338" s="139"/>
      <c r="J338" s="3"/>
      <c r="K338" s="146"/>
      <c r="L338" s="3"/>
      <c r="M338" s="3"/>
      <c r="N338" s="3"/>
      <c r="O338" s="3"/>
      <c r="P338" s="3"/>
      <c r="Q338" s="3"/>
      <c r="R338" s="3"/>
      <c r="S338" s="3"/>
    </row>
    <row r="339" spans="1:19" ht="12.75" customHeight="1" x14ac:dyDescent="0.2">
      <c r="A339" s="316"/>
      <c r="B339" s="310" t="s">
        <v>64</v>
      </c>
      <c r="C339" s="297"/>
      <c r="D339" s="354"/>
      <c r="E339" s="277"/>
      <c r="F339" s="236"/>
      <c r="G339" s="277"/>
      <c r="H339" s="21"/>
      <c r="I339" s="139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ht="12.75" customHeight="1" x14ac:dyDescent="0.2">
      <c r="A340" s="316" t="s">
        <v>431</v>
      </c>
      <c r="B340" s="273" t="s">
        <v>140</v>
      </c>
      <c r="C340" s="297"/>
      <c r="D340" s="354">
        <f t="shared" si="150"/>
        <v>5</v>
      </c>
      <c r="E340" s="354">
        <v>0</v>
      </c>
      <c r="F340" s="384"/>
      <c r="G340" s="354">
        <v>5</v>
      </c>
      <c r="H340" s="49"/>
      <c r="I340" s="145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ht="12.75" customHeight="1" x14ac:dyDescent="0.2">
      <c r="A341" s="316" t="s">
        <v>432</v>
      </c>
      <c r="B341" s="273" t="s">
        <v>139</v>
      </c>
      <c r="C341" s="297"/>
      <c r="D341" s="354">
        <f t="shared" si="150"/>
        <v>6</v>
      </c>
      <c r="E341" s="354">
        <v>0</v>
      </c>
      <c r="F341" s="384"/>
      <c r="G341" s="354">
        <v>6</v>
      </c>
      <c r="H341" s="49"/>
      <c r="I341" s="145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ht="12.75" customHeight="1" x14ac:dyDescent="0.2">
      <c r="A342" s="316" t="s">
        <v>736</v>
      </c>
      <c r="B342" s="273" t="s">
        <v>141</v>
      </c>
      <c r="C342" s="297"/>
      <c r="D342" s="354">
        <f t="shared" si="150"/>
        <v>10</v>
      </c>
      <c r="E342" s="354">
        <v>10</v>
      </c>
      <c r="F342" s="384"/>
      <c r="G342" s="354"/>
      <c r="H342" s="49"/>
      <c r="I342" s="145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ht="12.75" customHeight="1" x14ac:dyDescent="0.2">
      <c r="A343" s="316" t="s">
        <v>737</v>
      </c>
      <c r="B343" s="273" t="s">
        <v>142</v>
      </c>
      <c r="C343" s="297"/>
      <c r="D343" s="354">
        <f t="shared" si="150"/>
        <v>15</v>
      </c>
      <c r="E343" s="354">
        <v>15</v>
      </c>
      <c r="F343" s="384"/>
      <c r="G343" s="354"/>
      <c r="H343" s="49"/>
      <c r="I343" s="145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ht="12.75" customHeight="1" x14ac:dyDescent="0.2">
      <c r="A344" s="316" t="s">
        <v>433</v>
      </c>
      <c r="B344" s="400" t="s">
        <v>414</v>
      </c>
      <c r="C344" s="297"/>
      <c r="D344" s="354">
        <f t="shared" si="150"/>
        <v>458</v>
      </c>
      <c r="E344" s="354">
        <v>458</v>
      </c>
      <c r="F344" s="384"/>
      <c r="G344" s="354"/>
      <c r="H344" s="49"/>
      <c r="I344" s="145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ht="15" customHeight="1" x14ac:dyDescent="0.2">
      <c r="A345" s="401" t="s">
        <v>434</v>
      </c>
      <c r="B345" s="232" t="s">
        <v>738</v>
      </c>
      <c r="C345" s="297"/>
      <c r="D345" s="354">
        <f t="shared" si="150"/>
        <v>460</v>
      </c>
      <c r="E345" s="354">
        <v>0</v>
      </c>
      <c r="F345" s="384"/>
      <c r="G345" s="354">
        <v>460</v>
      </c>
      <c r="H345" s="49"/>
      <c r="I345" s="145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ht="35.25" customHeight="1" x14ac:dyDescent="0.2">
      <c r="A346" s="292" t="s">
        <v>639</v>
      </c>
      <c r="B346" s="399" t="s">
        <v>368</v>
      </c>
      <c r="C346" s="297"/>
      <c r="D346" s="354">
        <f t="shared" si="150"/>
        <v>1785.4</v>
      </c>
      <c r="E346" s="277">
        <v>47.7</v>
      </c>
      <c r="F346" s="291">
        <v>6</v>
      </c>
      <c r="G346" s="277">
        <v>1737.7</v>
      </c>
      <c r="H346" s="21"/>
      <c r="I346" s="139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ht="12.75" customHeight="1" x14ac:dyDescent="0.2">
      <c r="A347" s="316" t="s">
        <v>435</v>
      </c>
      <c r="B347" s="402" t="s">
        <v>112</v>
      </c>
      <c r="C347" s="403"/>
      <c r="D347" s="354">
        <f t="shared" si="150"/>
        <v>5297.6</v>
      </c>
      <c r="E347" s="274">
        <f>SUM(E349)</f>
        <v>3104.5</v>
      </c>
      <c r="F347" s="274">
        <f t="shared" ref="F347:G347" si="154">SUM(F349)</f>
        <v>746</v>
      </c>
      <c r="G347" s="274">
        <f t="shared" si="154"/>
        <v>2193.1</v>
      </c>
      <c r="H347" s="44"/>
      <c r="I347" s="142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ht="12.75" customHeight="1" x14ac:dyDescent="0.2">
      <c r="A348" s="316"/>
      <c r="B348" s="310" t="s">
        <v>106</v>
      </c>
      <c r="C348" s="403"/>
      <c r="D348" s="236"/>
      <c r="E348" s="277"/>
      <c r="F348" s="236"/>
      <c r="G348" s="277"/>
      <c r="H348" s="21"/>
      <c r="I348" s="139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ht="12.75" customHeight="1" x14ac:dyDescent="0.2">
      <c r="A349" s="316" t="s">
        <v>436</v>
      </c>
      <c r="B349" s="402"/>
      <c r="C349" s="403" t="s">
        <v>100</v>
      </c>
      <c r="D349" s="291">
        <f>E349+G349</f>
        <v>5297.6</v>
      </c>
      <c r="E349" s="274">
        <f>E350+E351+E364+E367+E368+E369+E370</f>
        <v>3104.5</v>
      </c>
      <c r="F349" s="274">
        <f t="shared" ref="F349:G349" si="155">F350+F351+F364+F367+F368+F369+F370</f>
        <v>746</v>
      </c>
      <c r="G349" s="274">
        <f t="shared" si="155"/>
        <v>2193.1</v>
      </c>
      <c r="H349" s="44"/>
      <c r="I349" s="142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ht="25.5" customHeight="1" x14ac:dyDescent="0.2">
      <c r="A350" s="292" t="s">
        <v>437</v>
      </c>
      <c r="B350" s="360" t="s">
        <v>438</v>
      </c>
      <c r="C350" s="403"/>
      <c r="D350" s="291">
        <f t="shared" ref="D350:D351" si="156">E350+G350</f>
        <v>247</v>
      </c>
      <c r="E350" s="274">
        <v>247</v>
      </c>
      <c r="F350" s="291"/>
      <c r="G350" s="274"/>
      <c r="H350" s="44"/>
      <c r="I350" s="142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ht="12" customHeight="1" x14ac:dyDescent="0.2">
      <c r="A351" s="316" t="s">
        <v>439</v>
      </c>
      <c r="B351" s="370" t="s">
        <v>430</v>
      </c>
      <c r="C351" s="403"/>
      <c r="D351" s="291">
        <f t="shared" si="156"/>
        <v>2322.1</v>
      </c>
      <c r="E351" s="274">
        <v>1096</v>
      </c>
      <c r="F351" s="236">
        <v>714.8</v>
      </c>
      <c r="G351" s="354">
        <v>1226.0999999999999</v>
      </c>
      <c r="H351" s="49"/>
      <c r="I351" s="145"/>
      <c r="J351" s="146"/>
      <c r="K351" s="146"/>
      <c r="L351" s="146"/>
      <c r="M351" s="3"/>
      <c r="N351" s="3"/>
      <c r="O351" s="3"/>
      <c r="P351" s="3"/>
      <c r="Q351" s="3"/>
      <c r="R351" s="3"/>
      <c r="S351" s="3"/>
    </row>
    <row r="352" spans="1:19" ht="12" customHeight="1" x14ac:dyDescent="0.2">
      <c r="A352" s="316"/>
      <c r="B352" s="310" t="s">
        <v>64</v>
      </c>
      <c r="C352" s="403"/>
      <c r="D352" s="236"/>
      <c r="E352" s="354"/>
      <c r="F352" s="384"/>
      <c r="G352" s="354"/>
      <c r="H352" s="49"/>
      <c r="I352" s="145"/>
      <c r="J352" s="146"/>
      <c r="K352" s="146"/>
      <c r="L352" s="3"/>
      <c r="M352" s="3"/>
      <c r="N352" s="3"/>
      <c r="O352" s="3"/>
      <c r="P352" s="3"/>
      <c r="Q352" s="3"/>
      <c r="R352" s="3"/>
      <c r="S352" s="3"/>
    </row>
    <row r="353" spans="1:19" ht="12" customHeight="1" x14ac:dyDescent="0.2">
      <c r="A353" s="316" t="s">
        <v>440</v>
      </c>
      <c r="B353" s="310" t="s">
        <v>135</v>
      </c>
      <c r="C353" s="403"/>
      <c r="D353" s="384">
        <f>E353+G353</f>
        <v>33.799999999999997</v>
      </c>
      <c r="E353" s="277">
        <v>33.799999999999997</v>
      </c>
      <c r="F353" s="384">
        <v>25.2</v>
      </c>
      <c r="G353" s="354"/>
      <c r="H353" s="49"/>
      <c r="I353" s="145"/>
      <c r="J353" s="146"/>
      <c r="K353" s="3"/>
      <c r="L353" s="140"/>
      <c r="M353" s="140"/>
      <c r="N353" s="140"/>
      <c r="O353" s="3"/>
      <c r="P353" s="3"/>
      <c r="Q353" s="3"/>
      <c r="R353" s="3"/>
      <c r="S353" s="3"/>
    </row>
    <row r="354" spans="1:19" ht="12" customHeight="1" x14ac:dyDescent="0.2">
      <c r="A354" s="316" t="s">
        <v>441</v>
      </c>
      <c r="B354" s="310" t="s">
        <v>136</v>
      </c>
      <c r="C354" s="403"/>
      <c r="D354" s="384">
        <f t="shared" ref="D354:D368" si="157">E354+G354</f>
        <v>47.2</v>
      </c>
      <c r="E354" s="277">
        <v>47.2</v>
      </c>
      <c r="F354" s="291">
        <v>30.8</v>
      </c>
      <c r="G354" s="277"/>
      <c r="H354" s="21"/>
      <c r="I354" s="139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ht="12" customHeight="1" x14ac:dyDescent="0.2">
      <c r="A355" s="316" t="s">
        <v>442</v>
      </c>
      <c r="B355" s="310" t="s">
        <v>137</v>
      </c>
      <c r="C355" s="403"/>
      <c r="D355" s="384">
        <f t="shared" si="157"/>
        <v>64.3</v>
      </c>
      <c r="E355" s="277">
        <v>64.3</v>
      </c>
      <c r="F355" s="291">
        <v>47.5</v>
      </c>
      <c r="G355" s="277"/>
      <c r="H355" s="21"/>
      <c r="I355" s="145"/>
      <c r="J355" s="145"/>
      <c r="K355" s="145"/>
      <c r="L355" s="145"/>
      <c r="M355" s="3"/>
      <c r="N355" s="3"/>
      <c r="O355" s="3"/>
      <c r="P355" s="3"/>
      <c r="Q355" s="3"/>
      <c r="R355" s="3"/>
      <c r="S355" s="3"/>
    </row>
    <row r="356" spans="1:19" ht="12" customHeight="1" x14ac:dyDescent="0.2">
      <c r="A356" s="316" t="s">
        <v>443</v>
      </c>
      <c r="B356" s="310" t="s">
        <v>138</v>
      </c>
      <c r="C356" s="403"/>
      <c r="D356" s="384">
        <f t="shared" si="157"/>
        <v>45.6</v>
      </c>
      <c r="E356" s="277">
        <v>45.6</v>
      </c>
      <c r="F356" s="291">
        <v>31</v>
      </c>
      <c r="G356" s="277"/>
      <c r="H356" s="21"/>
      <c r="I356" s="139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ht="12" customHeight="1" x14ac:dyDescent="0.2">
      <c r="A357" s="316" t="s">
        <v>444</v>
      </c>
      <c r="B357" s="310" t="s">
        <v>139</v>
      </c>
      <c r="C357" s="403"/>
      <c r="D357" s="384">
        <f t="shared" si="157"/>
        <v>399.3</v>
      </c>
      <c r="E357" s="277">
        <v>374.3</v>
      </c>
      <c r="F357" s="291">
        <v>275</v>
      </c>
      <c r="G357" s="274">
        <v>25</v>
      </c>
      <c r="H357" s="21"/>
      <c r="I357" s="139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ht="12" customHeight="1" x14ac:dyDescent="0.2">
      <c r="A358" s="316" t="s">
        <v>445</v>
      </c>
      <c r="B358" s="310" t="s">
        <v>140</v>
      </c>
      <c r="C358" s="403"/>
      <c r="D358" s="384">
        <f t="shared" si="157"/>
        <v>33.6</v>
      </c>
      <c r="E358" s="277">
        <v>33.6</v>
      </c>
      <c r="F358" s="236">
        <v>27.5</v>
      </c>
      <c r="G358" s="277"/>
      <c r="H358" s="21"/>
      <c r="I358" s="139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ht="12" customHeight="1" x14ac:dyDescent="0.2">
      <c r="A359" s="316" t="s">
        <v>446</v>
      </c>
      <c r="B359" s="310" t="s">
        <v>141</v>
      </c>
      <c r="C359" s="403"/>
      <c r="D359" s="384">
        <f t="shared" si="157"/>
        <v>88.8</v>
      </c>
      <c r="E359" s="277">
        <v>88.8</v>
      </c>
      <c r="F359" s="236">
        <v>53.8</v>
      </c>
      <c r="G359" s="274"/>
      <c r="H359" s="44"/>
      <c r="I359" s="142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ht="12" customHeight="1" x14ac:dyDescent="0.2">
      <c r="A360" s="316" t="s">
        <v>447</v>
      </c>
      <c r="B360" s="310" t="s">
        <v>142</v>
      </c>
      <c r="C360" s="403"/>
      <c r="D360" s="384">
        <f t="shared" si="157"/>
        <v>133</v>
      </c>
      <c r="E360" s="277">
        <v>133</v>
      </c>
      <c r="F360" s="236">
        <v>102.8</v>
      </c>
      <c r="G360" s="277"/>
      <c r="H360" s="21"/>
      <c r="I360" s="139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ht="12" customHeight="1" x14ac:dyDescent="0.2">
      <c r="A361" s="316" t="s">
        <v>448</v>
      </c>
      <c r="B361" s="310" t="s">
        <v>143</v>
      </c>
      <c r="C361" s="403"/>
      <c r="D361" s="384">
        <f t="shared" si="157"/>
        <v>46.6</v>
      </c>
      <c r="E361" s="277">
        <v>45.1</v>
      </c>
      <c r="F361" s="291">
        <v>22.1</v>
      </c>
      <c r="G361" s="277">
        <v>1.5</v>
      </c>
      <c r="H361" s="21"/>
      <c r="I361" s="139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ht="12" customHeight="1" x14ac:dyDescent="0.2">
      <c r="A362" s="316" t="s">
        <v>449</v>
      </c>
      <c r="B362" s="310" t="s">
        <v>144</v>
      </c>
      <c r="C362" s="403"/>
      <c r="D362" s="384">
        <f t="shared" si="157"/>
        <v>69.7</v>
      </c>
      <c r="E362" s="274">
        <v>69.7</v>
      </c>
      <c r="F362" s="291">
        <v>42</v>
      </c>
      <c r="G362" s="277"/>
      <c r="H362" s="21"/>
      <c r="I362" s="139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ht="12" customHeight="1" x14ac:dyDescent="0.2">
      <c r="A363" s="316" t="s">
        <v>450</v>
      </c>
      <c r="B363" s="310" t="s">
        <v>145</v>
      </c>
      <c r="C363" s="403"/>
      <c r="D363" s="384">
        <f t="shared" si="157"/>
        <v>68.3</v>
      </c>
      <c r="E363" s="277">
        <v>68.3</v>
      </c>
      <c r="F363" s="384">
        <v>38.5</v>
      </c>
      <c r="G363" s="404"/>
      <c r="H363" s="50"/>
      <c r="I363" s="150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ht="12" customHeight="1" x14ac:dyDescent="0.2">
      <c r="A364" s="316" t="s">
        <v>451</v>
      </c>
      <c r="B364" s="370" t="s">
        <v>219</v>
      </c>
      <c r="C364" s="403"/>
      <c r="D364" s="384">
        <f t="shared" si="157"/>
        <v>10</v>
      </c>
      <c r="E364" s="274">
        <v>10</v>
      </c>
      <c r="F364" s="277"/>
      <c r="G364" s="277"/>
      <c r="H364" s="21"/>
      <c r="I364" s="139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ht="12" customHeight="1" x14ac:dyDescent="0.2">
      <c r="A365" s="316"/>
      <c r="B365" s="310" t="s">
        <v>64</v>
      </c>
      <c r="C365" s="403"/>
      <c r="D365" s="384"/>
      <c r="E365" s="274"/>
      <c r="F365" s="236"/>
      <c r="G365" s="277"/>
      <c r="H365" s="21"/>
      <c r="I365" s="139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ht="12" customHeight="1" x14ac:dyDescent="0.2">
      <c r="A366" s="316" t="s">
        <v>640</v>
      </c>
      <c r="B366" s="310" t="s">
        <v>142</v>
      </c>
      <c r="C366" s="403"/>
      <c r="D366" s="384">
        <f t="shared" si="157"/>
        <v>10</v>
      </c>
      <c r="E366" s="274">
        <v>10</v>
      </c>
      <c r="F366" s="236"/>
      <c r="G366" s="277"/>
      <c r="H366" s="21"/>
      <c r="I366" s="139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ht="48" customHeight="1" x14ac:dyDescent="0.2">
      <c r="A367" s="292" t="s">
        <v>452</v>
      </c>
      <c r="B367" s="398" t="s">
        <v>425</v>
      </c>
      <c r="C367" s="403"/>
      <c r="D367" s="384">
        <f t="shared" si="157"/>
        <v>51.2</v>
      </c>
      <c r="E367" s="274">
        <v>1</v>
      </c>
      <c r="F367" s="291">
        <v>1</v>
      </c>
      <c r="G367" s="277">
        <v>50.2</v>
      </c>
      <c r="H367" s="21"/>
      <c r="I367" s="139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ht="36" customHeight="1" x14ac:dyDescent="0.2">
      <c r="A368" s="292" t="s">
        <v>453</v>
      </c>
      <c r="B368" s="399" t="s">
        <v>368</v>
      </c>
      <c r="C368" s="403"/>
      <c r="D368" s="384">
        <f t="shared" si="157"/>
        <v>963.3</v>
      </c>
      <c r="E368" s="277">
        <v>50.5</v>
      </c>
      <c r="F368" s="236">
        <v>30.2</v>
      </c>
      <c r="G368" s="277">
        <v>912.8</v>
      </c>
      <c r="H368" s="21"/>
      <c r="I368" s="139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ht="24.75" customHeight="1" x14ac:dyDescent="0.2">
      <c r="A369" s="292" t="s">
        <v>454</v>
      </c>
      <c r="B369" s="399" t="s">
        <v>455</v>
      </c>
      <c r="C369" s="403"/>
      <c r="D369" s="291">
        <f>E369+G369</f>
        <v>1700</v>
      </c>
      <c r="E369" s="274">
        <v>1700</v>
      </c>
      <c r="F369" s="236"/>
      <c r="G369" s="277"/>
      <c r="H369" s="21"/>
      <c r="I369" s="139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ht="25.5" customHeight="1" x14ac:dyDescent="0.2">
      <c r="A370" s="292" t="s">
        <v>456</v>
      </c>
      <c r="B370" s="284" t="s">
        <v>457</v>
      </c>
      <c r="C370" s="403"/>
      <c r="D370" s="291">
        <f t="shared" ref="D370" si="158">E370+G370</f>
        <v>4</v>
      </c>
      <c r="E370" s="274">
        <v>0</v>
      </c>
      <c r="F370" s="236"/>
      <c r="G370" s="274">
        <v>4</v>
      </c>
      <c r="H370" s="21"/>
      <c r="I370" s="139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ht="13.5" customHeight="1" x14ac:dyDescent="0.2">
      <c r="A371" s="316" t="s">
        <v>458</v>
      </c>
      <c r="B371" s="405" t="s">
        <v>118</v>
      </c>
      <c r="C371" s="406" t="s">
        <v>108</v>
      </c>
      <c r="D371" s="291">
        <f>E371+G371</f>
        <v>372.6</v>
      </c>
      <c r="E371" s="274">
        <f>E372+E373</f>
        <v>82</v>
      </c>
      <c r="F371" s="274">
        <f t="shared" ref="F371:G371" si="159">F372+F373</f>
        <v>43.7</v>
      </c>
      <c r="G371" s="274">
        <f t="shared" si="159"/>
        <v>290.60000000000002</v>
      </c>
      <c r="H371" s="21"/>
      <c r="I371" s="139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ht="12.75" customHeight="1" x14ac:dyDescent="0.2">
      <c r="A372" s="316" t="s">
        <v>459</v>
      </c>
      <c r="B372" s="370" t="s">
        <v>460</v>
      </c>
      <c r="C372" s="406"/>
      <c r="D372" s="291">
        <f t="shared" ref="D372:D373" si="160">E372+G372</f>
        <v>340.3</v>
      </c>
      <c r="E372" s="274">
        <v>49.7</v>
      </c>
      <c r="F372" s="291">
        <v>43.7</v>
      </c>
      <c r="G372" s="277">
        <v>290.60000000000002</v>
      </c>
      <c r="H372" s="21"/>
      <c r="I372" s="139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ht="24" customHeight="1" x14ac:dyDescent="0.2">
      <c r="A373" s="292" t="s">
        <v>461</v>
      </c>
      <c r="B373" s="360" t="s">
        <v>462</v>
      </c>
      <c r="C373" s="406"/>
      <c r="D373" s="291">
        <f t="shared" si="160"/>
        <v>32.299999999999997</v>
      </c>
      <c r="E373" s="274">
        <v>32.299999999999997</v>
      </c>
      <c r="F373" s="291"/>
      <c r="G373" s="277"/>
      <c r="H373" s="21"/>
      <c r="I373" s="139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ht="13.5" customHeight="1" x14ac:dyDescent="0.2">
      <c r="A374" s="316" t="s">
        <v>463</v>
      </c>
      <c r="B374" s="340" t="s">
        <v>113</v>
      </c>
      <c r="C374" s="407"/>
      <c r="D374" s="408">
        <f>SUM(E374+G374)</f>
        <v>3786.0999999999995</v>
      </c>
      <c r="E374" s="408">
        <f t="shared" ref="E374:G374" si="161">E376</f>
        <v>3429.3999999999996</v>
      </c>
      <c r="F374" s="408">
        <f t="shared" si="161"/>
        <v>78.2</v>
      </c>
      <c r="G374" s="408">
        <f t="shared" si="161"/>
        <v>356.7</v>
      </c>
      <c r="H374" s="51"/>
      <c r="I374" s="151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ht="12.75" customHeight="1" x14ac:dyDescent="0.2">
      <c r="A375" s="316"/>
      <c r="B375" s="310" t="s">
        <v>106</v>
      </c>
      <c r="C375" s="407"/>
      <c r="D375" s="408"/>
      <c r="E375" s="354"/>
      <c r="F375" s="384"/>
      <c r="G375" s="354"/>
      <c r="H375" s="21"/>
      <c r="I375" s="139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ht="12.75" customHeight="1" x14ac:dyDescent="0.2">
      <c r="A376" s="316" t="s">
        <v>464</v>
      </c>
      <c r="B376" s="340"/>
      <c r="C376" s="409" t="s">
        <v>33</v>
      </c>
      <c r="D376" s="354">
        <f t="shared" ref="D376:D382" si="162">SUM(E376+G376)</f>
        <v>3786.0999999999995</v>
      </c>
      <c r="E376" s="410">
        <f t="shared" ref="E376:G376" si="163">E378+E379+E380+E382+E381</f>
        <v>3429.3999999999996</v>
      </c>
      <c r="F376" s="410">
        <f t="shared" si="163"/>
        <v>78.2</v>
      </c>
      <c r="G376" s="410">
        <f t="shared" si="163"/>
        <v>356.7</v>
      </c>
      <c r="H376" s="52"/>
      <c r="I376" s="152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ht="12.75" customHeight="1" x14ac:dyDescent="0.2">
      <c r="A377" s="316"/>
      <c r="B377" s="310" t="s">
        <v>64</v>
      </c>
      <c r="C377" s="409"/>
      <c r="D377" s="354"/>
      <c r="E377" s="354"/>
      <c r="F377" s="384"/>
      <c r="G377" s="354"/>
      <c r="H377" s="21"/>
      <c r="I377" s="139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ht="12" customHeight="1" x14ac:dyDescent="0.2">
      <c r="A378" s="316" t="s">
        <v>465</v>
      </c>
      <c r="B378" s="370" t="s">
        <v>430</v>
      </c>
      <c r="C378" s="409"/>
      <c r="D378" s="354">
        <f t="shared" si="162"/>
        <v>2273.1999999999998</v>
      </c>
      <c r="E378" s="354">
        <v>2087.6999999999998</v>
      </c>
      <c r="F378" s="384">
        <v>0.3</v>
      </c>
      <c r="G378" s="354">
        <v>185.5</v>
      </c>
      <c r="H378" s="21"/>
      <c r="I378" s="139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ht="12" customHeight="1" x14ac:dyDescent="0.2">
      <c r="A379" s="316" t="s">
        <v>466</v>
      </c>
      <c r="B379" s="370" t="s">
        <v>365</v>
      </c>
      <c r="C379" s="407"/>
      <c r="D379" s="354">
        <f t="shared" si="162"/>
        <v>1158.5999999999999</v>
      </c>
      <c r="E379" s="354">
        <v>1158.5999999999999</v>
      </c>
      <c r="F379" s="384">
        <v>76.400000000000006</v>
      </c>
      <c r="G379" s="354"/>
      <c r="H379" s="21"/>
      <c r="I379" s="139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ht="12.75" customHeight="1" x14ac:dyDescent="0.2">
      <c r="A380" s="316" t="s">
        <v>467</v>
      </c>
      <c r="B380" s="370" t="s">
        <v>219</v>
      </c>
      <c r="C380" s="407"/>
      <c r="D380" s="354">
        <f t="shared" si="162"/>
        <v>26</v>
      </c>
      <c r="E380" s="354">
        <v>26</v>
      </c>
      <c r="F380" s="384"/>
      <c r="G380" s="354"/>
      <c r="H380" s="21"/>
      <c r="I380" s="139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ht="48" customHeight="1" x14ac:dyDescent="0.2">
      <c r="A381" s="292" t="s">
        <v>468</v>
      </c>
      <c r="B381" s="398" t="s">
        <v>425</v>
      </c>
      <c r="C381" s="407"/>
      <c r="D381" s="354">
        <f t="shared" si="162"/>
        <v>3.4</v>
      </c>
      <c r="E381" s="354">
        <v>0</v>
      </c>
      <c r="F381" s="384"/>
      <c r="G381" s="354">
        <v>3.4</v>
      </c>
      <c r="H381" s="21"/>
      <c r="I381" s="139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ht="34.5" customHeight="1" x14ac:dyDescent="0.2">
      <c r="A382" s="292" t="s">
        <v>469</v>
      </c>
      <c r="B382" s="399" t="s">
        <v>368</v>
      </c>
      <c r="C382" s="407"/>
      <c r="D382" s="354">
        <f t="shared" si="162"/>
        <v>324.89999999999998</v>
      </c>
      <c r="E382" s="354">
        <v>157.1</v>
      </c>
      <c r="F382" s="384">
        <v>1.5</v>
      </c>
      <c r="G382" s="354">
        <v>167.8</v>
      </c>
      <c r="H382" s="21"/>
      <c r="I382" s="139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ht="24" customHeight="1" x14ac:dyDescent="0.2">
      <c r="A383" s="292" t="s">
        <v>470</v>
      </c>
      <c r="B383" s="411" t="s">
        <v>164</v>
      </c>
      <c r="C383" s="407"/>
      <c r="D383" s="408">
        <f>SUM(E383+G383)</f>
        <v>9898.2999999999993</v>
      </c>
      <c r="E383" s="408">
        <f>E385+E398+E411+E412+E415</f>
        <v>652.69999999999993</v>
      </c>
      <c r="F383" s="408">
        <f t="shared" ref="F383:G383" si="164">F385+F398+F411+F412+F415</f>
        <v>15.299999999999999</v>
      </c>
      <c r="G383" s="408">
        <f t="shared" si="164"/>
        <v>9245.5999999999985</v>
      </c>
      <c r="H383" s="51"/>
      <c r="I383" s="151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ht="13.5" customHeight="1" x14ac:dyDescent="0.2">
      <c r="A384" s="316"/>
      <c r="B384" s="310" t="s">
        <v>106</v>
      </c>
      <c r="C384" s="407"/>
      <c r="D384" s="408"/>
      <c r="E384" s="277"/>
      <c r="F384" s="236"/>
      <c r="G384" s="277"/>
      <c r="H384" s="21"/>
      <c r="I384" s="139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ht="12.75" customHeight="1" x14ac:dyDescent="0.2">
      <c r="A385" s="316" t="s">
        <v>471</v>
      </c>
      <c r="B385" s="370" t="s">
        <v>430</v>
      </c>
      <c r="C385" s="409" t="s">
        <v>101</v>
      </c>
      <c r="D385" s="354">
        <f t="shared" ref="D385:D415" si="165">SUM(E385+G385)</f>
        <v>4679.2</v>
      </c>
      <c r="E385" s="277">
        <v>305.89999999999998</v>
      </c>
      <c r="F385" s="236">
        <v>9.6999999999999993</v>
      </c>
      <c r="G385" s="277">
        <v>4373.3</v>
      </c>
      <c r="H385" s="21"/>
      <c r="I385" s="139"/>
      <c r="J385" s="3"/>
      <c r="K385" s="146"/>
      <c r="L385" s="3"/>
      <c r="M385" s="3"/>
      <c r="N385" s="3"/>
      <c r="O385" s="3"/>
      <c r="P385" s="3"/>
      <c r="Q385" s="3"/>
      <c r="R385" s="3"/>
      <c r="S385" s="3"/>
    </row>
    <row r="386" spans="1:19" ht="12.75" customHeight="1" x14ac:dyDescent="0.2">
      <c r="A386" s="316"/>
      <c r="B386" s="310" t="s">
        <v>64</v>
      </c>
      <c r="C386" s="409"/>
      <c r="D386" s="354"/>
      <c r="E386" s="277"/>
      <c r="F386" s="236"/>
      <c r="G386" s="277"/>
      <c r="H386" s="21"/>
      <c r="I386" s="139"/>
      <c r="J386" s="3"/>
      <c r="K386" s="146"/>
      <c r="L386" s="3"/>
      <c r="M386" s="3"/>
      <c r="N386" s="3"/>
      <c r="O386" s="3"/>
      <c r="P386" s="3"/>
      <c r="Q386" s="3"/>
      <c r="R386" s="3"/>
      <c r="S386" s="3"/>
    </row>
    <row r="387" spans="1:19" ht="12.75" customHeight="1" x14ac:dyDescent="0.2">
      <c r="A387" s="316" t="s">
        <v>796</v>
      </c>
      <c r="B387" s="310" t="s">
        <v>135</v>
      </c>
      <c r="C387" s="409"/>
      <c r="D387" s="354">
        <f t="shared" si="165"/>
        <v>5.9</v>
      </c>
      <c r="E387" s="277">
        <v>5.9</v>
      </c>
      <c r="F387" s="236"/>
      <c r="G387" s="277"/>
      <c r="H387" s="21"/>
      <c r="I387" s="139"/>
      <c r="J387" s="3"/>
      <c r="K387" s="146"/>
      <c r="L387" s="3"/>
      <c r="M387" s="3"/>
      <c r="N387" s="3"/>
      <c r="O387" s="3"/>
      <c r="P387" s="3"/>
      <c r="Q387" s="3"/>
      <c r="R387" s="3"/>
      <c r="S387" s="3"/>
    </row>
    <row r="388" spans="1:19" ht="12.75" customHeight="1" x14ac:dyDescent="0.2">
      <c r="A388" s="316" t="s">
        <v>797</v>
      </c>
      <c r="B388" s="310" t="s">
        <v>136</v>
      </c>
      <c r="C388" s="409"/>
      <c r="D388" s="354">
        <f t="shared" si="165"/>
        <v>10.9</v>
      </c>
      <c r="E388" s="277">
        <v>10.9</v>
      </c>
      <c r="F388" s="236"/>
      <c r="G388" s="277"/>
      <c r="H388" s="21"/>
      <c r="I388" s="139"/>
      <c r="J388" s="3"/>
      <c r="K388" s="146"/>
      <c r="L388" s="3"/>
      <c r="M388" s="3"/>
      <c r="N388" s="3"/>
      <c r="O388" s="3"/>
      <c r="P388" s="3"/>
      <c r="Q388" s="3"/>
      <c r="R388" s="3"/>
      <c r="S388" s="3"/>
    </row>
    <row r="389" spans="1:19" ht="12.75" customHeight="1" x14ac:dyDescent="0.2">
      <c r="A389" s="316" t="s">
        <v>798</v>
      </c>
      <c r="B389" s="310" t="s">
        <v>137</v>
      </c>
      <c r="C389" s="409"/>
      <c r="D389" s="354">
        <f t="shared" si="165"/>
        <v>17.2</v>
      </c>
      <c r="E389" s="277">
        <v>17.2</v>
      </c>
      <c r="F389" s="236"/>
      <c r="G389" s="277"/>
      <c r="H389" s="21"/>
      <c r="I389" s="139"/>
      <c r="J389" s="3"/>
      <c r="K389" s="146"/>
      <c r="L389" s="3"/>
      <c r="M389" s="3"/>
      <c r="N389" s="3"/>
      <c r="O389" s="3"/>
      <c r="P389" s="3"/>
      <c r="Q389" s="3"/>
      <c r="R389" s="3"/>
      <c r="S389" s="3"/>
    </row>
    <row r="390" spans="1:19" ht="12.75" customHeight="1" x14ac:dyDescent="0.2">
      <c r="A390" s="316" t="s">
        <v>799</v>
      </c>
      <c r="B390" s="310" t="s">
        <v>138</v>
      </c>
      <c r="C390" s="409"/>
      <c r="D390" s="354">
        <f t="shared" si="165"/>
        <v>8.3000000000000007</v>
      </c>
      <c r="E390" s="277">
        <v>8.3000000000000007</v>
      </c>
      <c r="F390" s="236"/>
      <c r="G390" s="277"/>
      <c r="H390" s="21"/>
      <c r="I390" s="139"/>
      <c r="J390" s="3"/>
      <c r="K390" s="146"/>
      <c r="L390" s="3"/>
      <c r="M390" s="3"/>
      <c r="N390" s="3"/>
      <c r="O390" s="3"/>
      <c r="P390" s="3"/>
      <c r="Q390" s="3"/>
      <c r="R390" s="3"/>
      <c r="S390" s="3"/>
    </row>
    <row r="391" spans="1:19" ht="12.75" customHeight="1" x14ac:dyDescent="0.2">
      <c r="A391" s="316" t="s">
        <v>800</v>
      </c>
      <c r="B391" s="310" t="s">
        <v>139</v>
      </c>
      <c r="C391" s="409"/>
      <c r="D391" s="354">
        <f t="shared" si="165"/>
        <v>26.6</v>
      </c>
      <c r="E391" s="277">
        <v>26.6</v>
      </c>
      <c r="F391" s="236"/>
      <c r="G391" s="277"/>
      <c r="H391" s="21"/>
      <c r="I391" s="139"/>
      <c r="J391" s="146"/>
      <c r="K391" s="146"/>
      <c r="L391" s="146"/>
      <c r="M391" s="146"/>
      <c r="N391" s="3"/>
      <c r="O391" s="3"/>
      <c r="P391" s="3"/>
      <c r="Q391" s="3"/>
      <c r="R391" s="3"/>
      <c r="S391" s="3"/>
    </row>
    <row r="392" spans="1:19" ht="12.75" customHeight="1" x14ac:dyDescent="0.2">
      <c r="A392" s="316" t="s">
        <v>801</v>
      </c>
      <c r="B392" s="310" t="s">
        <v>140</v>
      </c>
      <c r="C392" s="409"/>
      <c r="D392" s="354">
        <f t="shared" si="165"/>
        <v>4.3</v>
      </c>
      <c r="E392" s="277">
        <v>4.3</v>
      </c>
      <c r="F392" s="236"/>
      <c r="G392" s="277"/>
      <c r="H392" s="21"/>
      <c r="I392" s="139"/>
      <c r="J392" s="3"/>
      <c r="K392" s="146"/>
      <c r="L392" s="3"/>
      <c r="M392" s="3"/>
      <c r="N392" s="3"/>
      <c r="O392" s="3"/>
      <c r="P392" s="3"/>
      <c r="Q392" s="3"/>
      <c r="R392" s="3"/>
      <c r="S392" s="3"/>
    </row>
    <row r="393" spans="1:19" ht="12.75" customHeight="1" x14ac:dyDescent="0.2">
      <c r="A393" s="316" t="s">
        <v>802</v>
      </c>
      <c r="B393" s="310" t="s">
        <v>141</v>
      </c>
      <c r="C393" s="409"/>
      <c r="D393" s="354">
        <f t="shared" si="165"/>
        <v>18.5</v>
      </c>
      <c r="E393" s="277">
        <v>18.5</v>
      </c>
      <c r="F393" s="236"/>
      <c r="G393" s="277"/>
      <c r="H393" s="21"/>
      <c r="I393" s="139"/>
      <c r="J393" s="3"/>
      <c r="K393" s="146"/>
      <c r="L393" s="3"/>
      <c r="M393" s="3"/>
      <c r="N393" s="3"/>
      <c r="O393" s="3"/>
      <c r="P393" s="3"/>
      <c r="Q393" s="3"/>
      <c r="R393" s="3"/>
      <c r="S393" s="3"/>
    </row>
    <row r="394" spans="1:19" ht="12.75" customHeight="1" x14ac:dyDescent="0.2">
      <c r="A394" s="316" t="s">
        <v>803</v>
      </c>
      <c r="B394" s="310" t="s">
        <v>142</v>
      </c>
      <c r="C394" s="409"/>
      <c r="D394" s="354">
        <f t="shared" si="165"/>
        <v>26.5</v>
      </c>
      <c r="E394" s="274">
        <v>24</v>
      </c>
      <c r="F394" s="236"/>
      <c r="G394" s="277">
        <v>2.5</v>
      </c>
      <c r="H394" s="21"/>
      <c r="I394" s="139"/>
      <c r="J394" s="3"/>
      <c r="K394" s="146"/>
      <c r="L394" s="3"/>
      <c r="M394" s="3"/>
      <c r="N394" s="3"/>
      <c r="O394" s="3"/>
      <c r="P394" s="3"/>
      <c r="Q394" s="3"/>
      <c r="R394" s="3"/>
      <c r="S394" s="3"/>
    </row>
    <row r="395" spans="1:19" ht="12.75" customHeight="1" x14ac:dyDescent="0.2">
      <c r="A395" s="316" t="s">
        <v>804</v>
      </c>
      <c r="B395" s="310" t="s">
        <v>143</v>
      </c>
      <c r="C395" s="409"/>
      <c r="D395" s="354">
        <f t="shared" si="165"/>
        <v>21.8</v>
      </c>
      <c r="E395" s="277">
        <v>21.8</v>
      </c>
      <c r="F395" s="236"/>
      <c r="G395" s="277"/>
      <c r="H395" s="21"/>
      <c r="I395" s="139"/>
      <c r="J395" s="3"/>
      <c r="K395" s="146"/>
      <c r="L395" s="3"/>
      <c r="M395" s="3"/>
      <c r="N395" s="3"/>
      <c r="O395" s="3"/>
      <c r="P395" s="3"/>
      <c r="Q395" s="3"/>
      <c r="R395" s="3"/>
      <c r="S395" s="3"/>
    </row>
    <row r="396" spans="1:19" ht="12.75" customHeight="1" x14ac:dyDescent="0.2">
      <c r="A396" s="316" t="s">
        <v>805</v>
      </c>
      <c r="B396" s="310" t="s">
        <v>144</v>
      </c>
      <c r="C396" s="409"/>
      <c r="D396" s="354">
        <f t="shared" si="165"/>
        <v>14</v>
      </c>
      <c r="E396" s="274">
        <v>14</v>
      </c>
      <c r="F396" s="236"/>
      <c r="G396" s="277"/>
      <c r="H396" s="21"/>
      <c r="I396" s="139"/>
      <c r="J396" s="3"/>
      <c r="K396" s="146"/>
      <c r="L396" s="3"/>
      <c r="M396" s="3"/>
      <c r="N396" s="3"/>
      <c r="O396" s="3"/>
      <c r="P396" s="3"/>
      <c r="Q396" s="3"/>
      <c r="R396" s="3"/>
      <c r="S396" s="3"/>
    </row>
    <row r="397" spans="1:19" ht="12.75" customHeight="1" x14ac:dyDescent="0.2">
      <c r="A397" s="316" t="s">
        <v>806</v>
      </c>
      <c r="B397" s="310" t="s">
        <v>145</v>
      </c>
      <c r="C397" s="409"/>
      <c r="D397" s="354">
        <f t="shared" si="165"/>
        <v>18.5</v>
      </c>
      <c r="E397" s="277">
        <v>18.5</v>
      </c>
      <c r="F397" s="236"/>
      <c r="G397" s="277"/>
      <c r="H397" s="21"/>
      <c r="I397" s="139"/>
      <c r="J397" s="3"/>
      <c r="K397" s="146"/>
      <c r="L397" s="3"/>
      <c r="M397" s="3"/>
      <c r="N397" s="3"/>
      <c r="O397" s="3"/>
      <c r="P397" s="3"/>
      <c r="Q397" s="3"/>
      <c r="R397" s="3"/>
      <c r="S397" s="3"/>
    </row>
    <row r="398" spans="1:19" ht="12.75" customHeight="1" x14ac:dyDescent="0.2">
      <c r="A398" s="316" t="s">
        <v>472</v>
      </c>
      <c r="B398" s="370" t="s">
        <v>430</v>
      </c>
      <c r="C398" s="409" t="s">
        <v>102</v>
      </c>
      <c r="D398" s="354">
        <f t="shared" si="165"/>
        <v>582.9</v>
      </c>
      <c r="E398" s="274">
        <v>284.5</v>
      </c>
      <c r="F398" s="236"/>
      <c r="G398" s="277">
        <v>298.39999999999998</v>
      </c>
      <c r="H398" s="21"/>
      <c r="I398" s="139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ht="12.75" customHeight="1" x14ac:dyDescent="0.2">
      <c r="A399" s="316"/>
      <c r="B399" s="310" t="s">
        <v>64</v>
      </c>
      <c r="C399" s="409"/>
      <c r="D399" s="354"/>
      <c r="E399" s="277"/>
      <c r="F399" s="236"/>
      <c r="G399" s="354"/>
      <c r="H399" s="49"/>
      <c r="I399" s="145"/>
      <c r="J399" s="146"/>
      <c r="K399" s="146"/>
      <c r="L399" s="146"/>
      <c r="M399" s="3"/>
      <c r="N399" s="3"/>
      <c r="O399" s="3"/>
      <c r="P399" s="3"/>
      <c r="Q399" s="3"/>
      <c r="R399" s="3"/>
      <c r="S399" s="3"/>
    </row>
    <row r="400" spans="1:19" ht="12.75" customHeight="1" x14ac:dyDescent="0.2">
      <c r="A400" s="316" t="s">
        <v>473</v>
      </c>
      <c r="B400" s="310" t="s">
        <v>135</v>
      </c>
      <c r="C400" s="409"/>
      <c r="D400" s="354">
        <f t="shared" si="165"/>
        <v>6.3</v>
      </c>
      <c r="E400" s="354">
        <v>6.3</v>
      </c>
      <c r="F400" s="384"/>
      <c r="G400" s="354"/>
      <c r="H400" s="49"/>
      <c r="I400" s="145"/>
      <c r="J400" s="146"/>
      <c r="K400" s="146"/>
      <c r="L400" s="3"/>
      <c r="M400" s="3"/>
      <c r="N400" s="3"/>
      <c r="O400" s="3"/>
      <c r="P400" s="3"/>
      <c r="Q400" s="3"/>
      <c r="R400" s="3"/>
      <c r="S400" s="3"/>
    </row>
    <row r="401" spans="1:19" ht="12.75" customHeight="1" x14ac:dyDescent="0.2">
      <c r="A401" s="316" t="s">
        <v>474</v>
      </c>
      <c r="B401" s="310" t="s">
        <v>136</v>
      </c>
      <c r="C401" s="409"/>
      <c r="D401" s="354">
        <f t="shared" si="165"/>
        <v>8.6999999999999993</v>
      </c>
      <c r="E401" s="274">
        <v>8.6999999999999993</v>
      </c>
      <c r="F401" s="384"/>
      <c r="G401" s="277"/>
      <c r="H401" s="21"/>
      <c r="I401" s="139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ht="12.75" customHeight="1" x14ac:dyDescent="0.2">
      <c r="A402" s="316" t="s">
        <v>475</v>
      </c>
      <c r="B402" s="310" t="s">
        <v>137</v>
      </c>
      <c r="C402" s="409"/>
      <c r="D402" s="354">
        <f t="shared" si="165"/>
        <v>18.399999999999999</v>
      </c>
      <c r="E402" s="277">
        <v>18.399999999999999</v>
      </c>
      <c r="F402" s="236"/>
      <c r="G402" s="277"/>
      <c r="H402" s="21"/>
      <c r="I402" s="139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ht="12.75" customHeight="1" x14ac:dyDescent="0.2">
      <c r="A403" s="316" t="s">
        <v>476</v>
      </c>
      <c r="B403" s="310" t="s">
        <v>138</v>
      </c>
      <c r="C403" s="409"/>
      <c r="D403" s="354">
        <f t="shared" si="165"/>
        <v>11</v>
      </c>
      <c r="E403" s="274">
        <v>11</v>
      </c>
      <c r="F403" s="236"/>
      <c r="G403" s="277"/>
      <c r="H403" s="21"/>
      <c r="I403" s="139"/>
      <c r="J403" s="146"/>
      <c r="K403" s="146"/>
      <c r="L403" s="146"/>
      <c r="M403" s="146"/>
      <c r="N403" s="3"/>
      <c r="O403" s="3"/>
      <c r="P403" s="3"/>
      <c r="Q403" s="3"/>
      <c r="R403" s="3"/>
      <c r="S403" s="3"/>
    </row>
    <row r="404" spans="1:19" ht="12.75" customHeight="1" x14ac:dyDescent="0.2">
      <c r="A404" s="316" t="s">
        <v>477</v>
      </c>
      <c r="B404" s="310" t="s">
        <v>139</v>
      </c>
      <c r="C404" s="409"/>
      <c r="D404" s="354">
        <f t="shared" si="165"/>
        <v>76.400000000000006</v>
      </c>
      <c r="E404" s="277">
        <v>76.400000000000006</v>
      </c>
      <c r="F404" s="236"/>
      <c r="G404" s="277"/>
      <c r="H404" s="21"/>
      <c r="I404" s="145"/>
      <c r="J404" s="145"/>
      <c r="K404" s="145"/>
      <c r="L404" s="145"/>
      <c r="M404" s="3"/>
      <c r="N404" s="3"/>
      <c r="O404" s="3"/>
      <c r="P404" s="3"/>
      <c r="Q404" s="3"/>
      <c r="R404" s="3"/>
      <c r="S404" s="3"/>
    </row>
    <row r="405" spans="1:19" ht="12.75" customHeight="1" x14ac:dyDescent="0.2">
      <c r="A405" s="316" t="s">
        <v>478</v>
      </c>
      <c r="B405" s="310" t="s">
        <v>140</v>
      </c>
      <c r="C405" s="409"/>
      <c r="D405" s="354">
        <f t="shared" si="165"/>
        <v>7.5</v>
      </c>
      <c r="E405" s="277">
        <v>7.5</v>
      </c>
      <c r="F405" s="236"/>
      <c r="G405" s="277"/>
      <c r="H405" s="21"/>
      <c r="I405" s="139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ht="12.75" customHeight="1" x14ac:dyDescent="0.2">
      <c r="A406" s="316" t="s">
        <v>479</v>
      </c>
      <c r="B406" s="310" t="s">
        <v>141</v>
      </c>
      <c r="C406" s="409"/>
      <c r="D406" s="354">
        <f t="shared" si="165"/>
        <v>30.7</v>
      </c>
      <c r="E406" s="277">
        <v>30.7</v>
      </c>
      <c r="F406" s="236"/>
      <c r="G406" s="277"/>
      <c r="H406" s="21"/>
      <c r="I406" s="139"/>
      <c r="J406" s="146"/>
      <c r="K406" s="3"/>
      <c r="L406" s="3"/>
      <c r="M406" s="3"/>
      <c r="N406" s="3"/>
      <c r="O406" s="3"/>
      <c r="P406" s="3"/>
      <c r="Q406" s="3"/>
      <c r="R406" s="3"/>
      <c r="S406" s="3"/>
    </row>
    <row r="407" spans="1:19" ht="12.75" customHeight="1" x14ac:dyDescent="0.2">
      <c r="A407" s="316" t="s">
        <v>480</v>
      </c>
      <c r="B407" s="310" t="s">
        <v>142</v>
      </c>
      <c r="C407" s="409"/>
      <c r="D407" s="354">
        <f t="shared" si="165"/>
        <v>36.700000000000003</v>
      </c>
      <c r="E407" s="277">
        <v>36.700000000000003</v>
      </c>
      <c r="F407" s="236"/>
      <c r="G407" s="274"/>
      <c r="H407" s="21"/>
      <c r="I407" s="139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ht="12.75" customHeight="1" x14ac:dyDescent="0.2">
      <c r="A408" s="316" t="s">
        <v>481</v>
      </c>
      <c r="B408" s="310" t="s">
        <v>143</v>
      </c>
      <c r="C408" s="409"/>
      <c r="D408" s="354">
        <f t="shared" si="165"/>
        <v>16.8</v>
      </c>
      <c r="E408" s="277">
        <v>16.8</v>
      </c>
      <c r="F408" s="236"/>
      <c r="G408" s="277"/>
      <c r="H408" s="21"/>
      <c r="I408" s="139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ht="12.75" customHeight="1" x14ac:dyDescent="0.2">
      <c r="A409" s="316" t="s">
        <v>482</v>
      </c>
      <c r="B409" s="310" t="s">
        <v>144</v>
      </c>
      <c r="C409" s="409"/>
      <c r="D409" s="354">
        <f t="shared" si="165"/>
        <v>17.100000000000001</v>
      </c>
      <c r="E409" s="277">
        <v>17.100000000000001</v>
      </c>
      <c r="F409" s="236"/>
      <c r="G409" s="274"/>
      <c r="H409" s="21"/>
      <c r="I409" s="139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ht="12.75" customHeight="1" x14ac:dyDescent="0.2">
      <c r="A410" s="316" t="s">
        <v>483</v>
      </c>
      <c r="B410" s="310" t="s">
        <v>145</v>
      </c>
      <c r="C410" s="409"/>
      <c r="D410" s="354">
        <f t="shared" si="165"/>
        <v>24.9</v>
      </c>
      <c r="E410" s="354">
        <v>24.9</v>
      </c>
      <c r="F410" s="412"/>
      <c r="G410" s="404"/>
      <c r="H410" s="50"/>
      <c r="I410" s="150"/>
      <c r="J410" s="3"/>
      <c r="K410" s="3"/>
      <c r="L410" s="146"/>
      <c r="M410" s="3"/>
      <c r="N410" s="3"/>
      <c r="O410" s="3"/>
      <c r="P410" s="3"/>
      <c r="Q410" s="3"/>
      <c r="R410" s="3"/>
      <c r="S410" s="3"/>
    </row>
    <row r="411" spans="1:19" ht="36.75" customHeight="1" x14ac:dyDescent="0.2">
      <c r="A411" s="292" t="s">
        <v>484</v>
      </c>
      <c r="B411" s="358" t="s">
        <v>485</v>
      </c>
      <c r="C411" s="413" t="s">
        <v>101</v>
      </c>
      <c r="D411" s="354">
        <f t="shared" si="165"/>
        <v>3250.1</v>
      </c>
      <c r="E411" s="274">
        <v>56</v>
      </c>
      <c r="F411" s="236"/>
      <c r="G411" s="277">
        <v>3194.1</v>
      </c>
      <c r="H411" s="21"/>
      <c r="I411" s="139"/>
      <c r="J411" s="3"/>
      <c r="K411" s="146"/>
      <c r="L411" s="3"/>
      <c r="M411" s="3"/>
      <c r="N411" s="3"/>
      <c r="O411" s="3"/>
      <c r="P411" s="3"/>
      <c r="Q411" s="3"/>
      <c r="R411" s="3"/>
      <c r="S411" s="3"/>
    </row>
    <row r="412" spans="1:19" ht="36" customHeight="1" x14ac:dyDescent="0.2">
      <c r="A412" s="292" t="s">
        <v>486</v>
      </c>
      <c r="B412" s="399" t="s">
        <v>368</v>
      </c>
      <c r="C412" s="413" t="s">
        <v>101</v>
      </c>
      <c r="D412" s="354">
        <f t="shared" si="165"/>
        <v>929.59999999999991</v>
      </c>
      <c r="E412" s="354">
        <v>6.3</v>
      </c>
      <c r="F412" s="236">
        <v>5.6</v>
      </c>
      <c r="G412" s="277">
        <v>923.3</v>
      </c>
      <c r="H412" s="21"/>
      <c r="I412" s="139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ht="12.75" customHeight="1" x14ac:dyDescent="0.2">
      <c r="A413" s="292"/>
      <c r="B413" s="310" t="s">
        <v>64</v>
      </c>
      <c r="C413" s="413"/>
      <c r="D413" s="354"/>
      <c r="E413" s="300"/>
      <c r="F413" s="277"/>
      <c r="G413" s="246"/>
      <c r="H413" s="21"/>
      <c r="I413" s="139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ht="12.75" customHeight="1" x14ac:dyDescent="0.2">
      <c r="A414" s="292" t="s">
        <v>747</v>
      </c>
      <c r="B414" s="310" t="s">
        <v>142</v>
      </c>
      <c r="C414" s="413"/>
      <c r="D414" s="354">
        <f t="shared" si="165"/>
        <v>18.7</v>
      </c>
      <c r="E414" s="300">
        <v>0</v>
      </c>
      <c r="F414" s="277"/>
      <c r="G414" s="246">
        <v>18.7</v>
      </c>
      <c r="H414" s="21"/>
      <c r="I414" s="145"/>
      <c r="J414" s="145"/>
      <c r="K414" s="145"/>
      <c r="L414" s="145"/>
      <c r="M414" s="3"/>
      <c r="N414" s="3"/>
      <c r="O414" s="3"/>
      <c r="P414" s="3"/>
      <c r="Q414" s="3"/>
      <c r="R414" s="3"/>
      <c r="S414" s="3"/>
    </row>
    <row r="415" spans="1:19" ht="36" customHeight="1" x14ac:dyDescent="0.2">
      <c r="A415" s="292" t="s">
        <v>748</v>
      </c>
      <c r="B415" s="399" t="s">
        <v>368</v>
      </c>
      <c r="C415" s="413" t="s">
        <v>102</v>
      </c>
      <c r="D415" s="354">
        <f t="shared" si="165"/>
        <v>456.5</v>
      </c>
      <c r="E415" s="300">
        <v>0</v>
      </c>
      <c r="F415" s="246"/>
      <c r="G415" s="246">
        <v>456.5</v>
      </c>
      <c r="H415" s="21"/>
      <c r="I415" s="145"/>
      <c r="J415" s="145"/>
      <c r="K415" s="145"/>
      <c r="L415" s="145"/>
      <c r="M415" s="3"/>
      <c r="N415" s="3"/>
      <c r="O415" s="3"/>
      <c r="P415" s="3"/>
      <c r="Q415" s="3"/>
      <c r="R415" s="3"/>
      <c r="S415" s="3"/>
    </row>
    <row r="416" spans="1:19" ht="24.75" customHeight="1" x14ac:dyDescent="0.2">
      <c r="A416" s="292" t="s">
        <v>487</v>
      </c>
      <c r="B416" s="395" t="s">
        <v>114</v>
      </c>
      <c r="C416" s="414" t="s">
        <v>103</v>
      </c>
      <c r="D416" s="415">
        <f>SUM(E416+G416)</f>
        <v>931.10000000000014</v>
      </c>
      <c r="E416" s="415">
        <f>E418+E419</f>
        <v>358.7</v>
      </c>
      <c r="F416" s="415"/>
      <c r="G416" s="415">
        <f t="shared" ref="G416" si="166">G418+G419</f>
        <v>572.40000000000009</v>
      </c>
      <c r="H416" s="53"/>
      <c r="I416" s="15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ht="12.75" customHeight="1" x14ac:dyDescent="0.2">
      <c r="A417" s="316"/>
      <c r="B417" s="310" t="s">
        <v>106</v>
      </c>
      <c r="C417" s="414"/>
      <c r="D417" s="415"/>
      <c r="E417" s="404"/>
      <c r="F417" s="236"/>
      <c r="G417" s="277"/>
      <c r="H417" s="21"/>
      <c r="I417" s="139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ht="12.75" customHeight="1" x14ac:dyDescent="0.2">
      <c r="A418" s="316" t="s">
        <v>488</v>
      </c>
      <c r="B418" s="370" t="s">
        <v>430</v>
      </c>
      <c r="C418" s="414"/>
      <c r="D418" s="300">
        <f t="shared" ref="D418:D419" si="167">SUM(E418+G418)</f>
        <v>708.6</v>
      </c>
      <c r="E418" s="410">
        <v>322.5</v>
      </c>
      <c r="F418" s="410"/>
      <c r="G418" s="410">
        <v>386.1</v>
      </c>
      <c r="H418" s="52"/>
      <c r="I418" s="152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ht="36" customHeight="1" x14ac:dyDescent="0.2">
      <c r="A419" s="292" t="s">
        <v>765</v>
      </c>
      <c r="B419" s="399" t="s">
        <v>368</v>
      </c>
      <c r="C419" s="414"/>
      <c r="D419" s="300">
        <f t="shared" si="167"/>
        <v>222.5</v>
      </c>
      <c r="E419" s="354">
        <v>36.200000000000003</v>
      </c>
      <c r="F419" s="291"/>
      <c r="G419" s="277">
        <v>186.3</v>
      </c>
      <c r="H419" s="21"/>
      <c r="I419" s="139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ht="12.75" customHeight="1" x14ac:dyDescent="0.2">
      <c r="A420" s="416" t="s">
        <v>489</v>
      </c>
      <c r="B420" s="417" t="s">
        <v>115</v>
      </c>
      <c r="C420" s="414" t="s">
        <v>103</v>
      </c>
      <c r="D420" s="408">
        <f>SUM(E420+G420)</f>
        <v>858.6</v>
      </c>
      <c r="E420" s="408">
        <f>E422+E423</f>
        <v>569</v>
      </c>
      <c r="F420" s="408">
        <f t="shared" ref="F420:G420" si="168">F422+F423</f>
        <v>191.8</v>
      </c>
      <c r="G420" s="408">
        <f t="shared" si="168"/>
        <v>289.60000000000002</v>
      </c>
      <c r="H420" s="53"/>
      <c r="I420" s="15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ht="12.75" customHeight="1" x14ac:dyDescent="0.2">
      <c r="A421" s="418"/>
      <c r="B421" s="310" t="s">
        <v>106</v>
      </c>
      <c r="C421" s="414"/>
      <c r="D421" s="408"/>
      <c r="E421" s="404"/>
      <c r="F421" s="236"/>
      <c r="G421" s="277"/>
      <c r="H421" s="21"/>
      <c r="I421" s="139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ht="12.75" customHeight="1" x14ac:dyDescent="0.2">
      <c r="A422" s="416" t="s">
        <v>490</v>
      </c>
      <c r="B422" s="370" t="s">
        <v>430</v>
      </c>
      <c r="C422" s="414"/>
      <c r="D422" s="354">
        <f t="shared" ref="D422:D423" si="169">SUM(E422+G422)</f>
        <v>758.5</v>
      </c>
      <c r="E422" s="354">
        <v>569</v>
      </c>
      <c r="F422" s="291">
        <v>191.8</v>
      </c>
      <c r="G422" s="277">
        <v>189.5</v>
      </c>
      <c r="H422" s="21"/>
      <c r="I422" s="139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ht="36.75" customHeight="1" x14ac:dyDescent="0.2">
      <c r="A423" s="419" t="s">
        <v>739</v>
      </c>
      <c r="B423" s="399" t="s">
        <v>368</v>
      </c>
      <c r="C423" s="414"/>
      <c r="D423" s="354">
        <f t="shared" si="169"/>
        <v>100.1</v>
      </c>
      <c r="E423" s="354">
        <v>0</v>
      </c>
      <c r="F423" s="291"/>
      <c r="G423" s="277">
        <v>100.1</v>
      </c>
      <c r="H423" s="21"/>
      <c r="I423" s="139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ht="25.5" customHeight="1" x14ac:dyDescent="0.2">
      <c r="A424" s="419" t="s">
        <v>491</v>
      </c>
      <c r="B424" s="395" t="s">
        <v>116</v>
      </c>
      <c r="C424" s="330"/>
      <c r="D424" s="408">
        <f>SUM(E424+G424)</f>
        <v>7903.9000000000005</v>
      </c>
      <c r="E424" s="408">
        <f>E426+E461+E463+E476+E477+E478+E479+E480+E483+E499+E500</f>
        <v>6334.9000000000005</v>
      </c>
      <c r="F424" s="408">
        <f t="shared" ref="F424:G424" si="170">F426+F461+F463+F476+F477+F478+F479+F480+F483+F499+F500</f>
        <v>4557.8999999999996</v>
      </c>
      <c r="G424" s="408">
        <f t="shared" si="170"/>
        <v>1569</v>
      </c>
      <c r="H424" s="51"/>
      <c r="I424" s="151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ht="12.75" customHeight="1" x14ac:dyDescent="0.2">
      <c r="A425" s="418"/>
      <c r="B425" s="310" t="s">
        <v>106</v>
      </c>
      <c r="C425" s="330"/>
      <c r="D425" s="408"/>
      <c r="E425" s="277"/>
      <c r="F425" s="236"/>
      <c r="G425" s="277"/>
      <c r="H425" s="21"/>
      <c r="I425" s="139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ht="12.75" customHeight="1" x14ac:dyDescent="0.2">
      <c r="A426" s="416" t="s">
        <v>492</v>
      </c>
      <c r="B426" s="244"/>
      <c r="C426" s="409" t="s">
        <v>104</v>
      </c>
      <c r="D426" s="354">
        <f t="shared" ref="D426:D487" si="171">SUM(E426+G426)</f>
        <v>5147.9000000000005</v>
      </c>
      <c r="E426" s="410">
        <f t="shared" ref="E426:G426" si="172">E428+E429</f>
        <v>4029.9000000000005</v>
      </c>
      <c r="F426" s="410">
        <f t="shared" si="172"/>
        <v>2724.1</v>
      </c>
      <c r="G426" s="410">
        <f t="shared" si="172"/>
        <v>1118</v>
      </c>
      <c r="H426" s="52"/>
      <c r="I426" s="152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ht="12.75" customHeight="1" x14ac:dyDescent="0.2">
      <c r="A427" s="418"/>
      <c r="B427" s="310" t="s">
        <v>64</v>
      </c>
      <c r="C427" s="330"/>
      <c r="D427" s="354"/>
      <c r="E427" s="277"/>
      <c r="F427" s="236"/>
      <c r="G427" s="277"/>
      <c r="H427" s="21"/>
      <c r="I427" s="139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ht="12.75" customHeight="1" x14ac:dyDescent="0.2">
      <c r="A428" s="416" t="s">
        <v>493</v>
      </c>
      <c r="B428" s="370" t="s">
        <v>749</v>
      </c>
      <c r="C428" s="330"/>
      <c r="D428" s="354">
        <f t="shared" si="171"/>
        <v>400.4</v>
      </c>
      <c r="E428" s="277">
        <v>400.4</v>
      </c>
      <c r="F428" s="236">
        <v>250.5</v>
      </c>
      <c r="G428" s="277"/>
      <c r="H428" s="21"/>
      <c r="I428" s="139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ht="12.75" customHeight="1" x14ac:dyDescent="0.2">
      <c r="A429" s="416" t="s">
        <v>495</v>
      </c>
      <c r="B429" s="370" t="s">
        <v>63</v>
      </c>
      <c r="C429" s="330"/>
      <c r="D429" s="354">
        <f t="shared" si="171"/>
        <v>4747.5</v>
      </c>
      <c r="E429" s="410">
        <f>E431+E444+E454</f>
        <v>3629.5000000000005</v>
      </c>
      <c r="F429" s="410">
        <f t="shared" ref="F429:G429" si="173">F431+F444+F454</f>
        <v>2473.6</v>
      </c>
      <c r="G429" s="410">
        <f t="shared" si="173"/>
        <v>1118</v>
      </c>
      <c r="H429" s="52"/>
      <c r="I429" s="152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ht="12.75" customHeight="1" x14ac:dyDescent="0.2">
      <c r="A430" s="418"/>
      <c r="B430" s="310" t="s">
        <v>106</v>
      </c>
      <c r="C430" s="330"/>
      <c r="D430" s="354"/>
      <c r="E430" s="404"/>
      <c r="F430" s="236"/>
      <c r="G430" s="277"/>
      <c r="H430" s="21"/>
      <c r="I430" s="139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ht="12.75" customHeight="1" x14ac:dyDescent="0.2">
      <c r="A431" s="416" t="s">
        <v>496</v>
      </c>
      <c r="B431" s="370" t="s">
        <v>430</v>
      </c>
      <c r="C431" s="330"/>
      <c r="D431" s="354">
        <f t="shared" si="171"/>
        <v>4614.8</v>
      </c>
      <c r="E431" s="354">
        <v>3496.8</v>
      </c>
      <c r="F431" s="354">
        <v>2403.9</v>
      </c>
      <c r="G431" s="274">
        <v>1118</v>
      </c>
      <c r="H431" s="21"/>
      <c r="I431" s="139"/>
      <c r="J431" s="3"/>
      <c r="K431" s="146"/>
      <c r="L431" s="146"/>
      <c r="M431" s="146"/>
      <c r="N431" s="146"/>
      <c r="O431" s="3"/>
      <c r="P431" s="3"/>
      <c r="Q431" s="3"/>
      <c r="R431" s="3"/>
      <c r="S431" s="3"/>
    </row>
    <row r="432" spans="1:19" ht="12.75" customHeight="1" x14ac:dyDescent="0.2">
      <c r="A432" s="418"/>
      <c r="B432" s="310" t="s">
        <v>64</v>
      </c>
      <c r="C432" s="330"/>
      <c r="D432" s="354"/>
      <c r="E432" s="277"/>
      <c r="F432" s="236"/>
      <c r="G432" s="354"/>
      <c r="H432" s="49"/>
      <c r="I432" s="145"/>
      <c r="J432" s="146"/>
      <c r="K432" s="3"/>
      <c r="L432" s="3"/>
      <c r="M432" s="3"/>
      <c r="N432" s="3"/>
      <c r="O432" s="3"/>
      <c r="P432" s="3"/>
      <c r="Q432" s="3"/>
      <c r="R432" s="3"/>
      <c r="S432" s="3"/>
    </row>
    <row r="433" spans="1:19" ht="12.75" customHeight="1" x14ac:dyDescent="0.2">
      <c r="A433" s="416" t="s">
        <v>497</v>
      </c>
      <c r="B433" s="310" t="s">
        <v>135</v>
      </c>
      <c r="C433" s="330"/>
      <c r="D433" s="354">
        <f t="shared" si="171"/>
        <v>76.900000000000006</v>
      </c>
      <c r="E433" s="354">
        <v>76.900000000000006</v>
      </c>
      <c r="F433" s="384">
        <v>57</v>
      </c>
      <c r="G433" s="354"/>
      <c r="H433" s="49"/>
      <c r="I433" s="145"/>
      <c r="J433" s="3"/>
      <c r="K433" s="146"/>
      <c r="L433" s="146"/>
      <c r="M433" s="146"/>
      <c r="N433" s="146"/>
      <c r="O433" s="3"/>
      <c r="P433" s="3"/>
      <c r="Q433" s="3"/>
      <c r="R433" s="3"/>
      <c r="S433" s="3"/>
    </row>
    <row r="434" spans="1:19" ht="12.75" customHeight="1" x14ac:dyDescent="0.2">
      <c r="A434" s="416" t="s">
        <v>498</v>
      </c>
      <c r="B434" s="310" t="s">
        <v>136</v>
      </c>
      <c r="C434" s="330"/>
      <c r="D434" s="354">
        <f t="shared" si="171"/>
        <v>79.8</v>
      </c>
      <c r="E434" s="277">
        <v>79.8</v>
      </c>
      <c r="F434" s="236">
        <v>56.9</v>
      </c>
      <c r="G434" s="277"/>
      <c r="H434" s="21"/>
      <c r="I434" s="139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ht="12.75" customHeight="1" x14ac:dyDescent="0.2">
      <c r="A435" s="416" t="s">
        <v>499</v>
      </c>
      <c r="B435" s="310" t="s">
        <v>137</v>
      </c>
      <c r="C435" s="330"/>
      <c r="D435" s="354">
        <f t="shared" si="171"/>
        <v>86.3</v>
      </c>
      <c r="E435" s="277">
        <v>86.3</v>
      </c>
      <c r="F435" s="236">
        <v>68.900000000000006</v>
      </c>
      <c r="G435" s="274"/>
      <c r="H435" s="21"/>
      <c r="I435" s="139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ht="12.75" customHeight="1" x14ac:dyDescent="0.2">
      <c r="A436" s="416" t="s">
        <v>500</v>
      </c>
      <c r="B436" s="310" t="s">
        <v>138</v>
      </c>
      <c r="C436" s="330"/>
      <c r="D436" s="354">
        <f t="shared" si="171"/>
        <v>70.3</v>
      </c>
      <c r="E436" s="277">
        <v>70.3</v>
      </c>
      <c r="F436" s="291">
        <v>55.7</v>
      </c>
      <c r="G436" s="277"/>
      <c r="H436" s="21"/>
      <c r="I436" s="139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ht="12.75" customHeight="1" x14ac:dyDescent="0.2">
      <c r="A437" s="416" t="s">
        <v>501</v>
      </c>
      <c r="B437" s="310" t="s">
        <v>139</v>
      </c>
      <c r="C437" s="330"/>
      <c r="D437" s="354">
        <f t="shared" si="171"/>
        <v>88</v>
      </c>
      <c r="E437" s="274">
        <v>88</v>
      </c>
      <c r="F437" s="291">
        <v>81</v>
      </c>
      <c r="G437" s="277"/>
      <c r="H437" s="21"/>
      <c r="I437" s="145"/>
      <c r="J437" s="145"/>
      <c r="K437" s="145"/>
      <c r="L437" s="3"/>
      <c r="M437" s="3"/>
      <c r="N437" s="3"/>
      <c r="O437" s="3"/>
      <c r="P437" s="3"/>
      <c r="Q437" s="3"/>
      <c r="R437" s="3"/>
      <c r="S437" s="3"/>
    </row>
    <row r="438" spans="1:19" ht="12.75" customHeight="1" x14ac:dyDescent="0.2">
      <c r="A438" s="416" t="s">
        <v>502</v>
      </c>
      <c r="B438" s="310" t="s">
        <v>140</v>
      </c>
      <c r="C438" s="330"/>
      <c r="D438" s="354">
        <f t="shared" si="171"/>
        <v>67.2</v>
      </c>
      <c r="E438" s="277">
        <v>67.2</v>
      </c>
      <c r="F438" s="236">
        <v>55.4</v>
      </c>
      <c r="G438" s="277"/>
      <c r="H438" s="21"/>
      <c r="I438" s="139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ht="12.75" customHeight="1" x14ac:dyDescent="0.2">
      <c r="A439" s="416" t="s">
        <v>503</v>
      </c>
      <c r="B439" s="310" t="s">
        <v>141</v>
      </c>
      <c r="C439" s="330"/>
      <c r="D439" s="354">
        <f t="shared" si="171"/>
        <v>74.099999999999994</v>
      </c>
      <c r="E439" s="277">
        <v>74.099999999999994</v>
      </c>
      <c r="F439" s="236">
        <v>57.3</v>
      </c>
      <c r="G439" s="277"/>
      <c r="H439" s="21"/>
      <c r="I439" s="139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ht="12.75" customHeight="1" x14ac:dyDescent="0.2">
      <c r="A440" s="416" t="s">
        <v>504</v>
      </c>
      <c r="B440" s="310" t="s">
        <v>142</v>
      </c>
      <c r="C440" s="330"/>
      <c r="D440" s="354">
        <f t="shared" si="171"/>
        <v>97.7</v>
      </c>
      <c r="E440" s="277">
        <v>97.7</v>
      </c>
      <c r="F440" s="236">
        <v>73.7</v>
      </c>
      <c r="G440" s="277"/>
      <c r="H440" s="21"/>
      <c r="I440" s="139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ht="12.75" customHeight="1" x14ac:dyDescent="0.2">
      <c r="A441" s="416" t="s">
        <v>505</v>
      </c>
      <c r="B441" s="310" t="s">
        <v>143</v>
      </c>
      <c r="C441" s="330"/>
      <c r="D441" s="354">
        <f t="shared" si="171"/>
        <v>75.3</v>
      </c>
      <c r="E441" s="277">
        <v>75.3</v>
      </c>
      <c r="F441" s="236">
        <v>65.099999999999994</v>
      </c>
      <c r="G441" s="277"/>
      <c r="H441" s="21"/>
      <c r="I441" s="139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ht="12.75" customHeight="1" x14ac:dyDescent="0.2">
      <c r="A442" s="416" t="s">
        <v>506</v>
      </c>
      <c r="B442" s="310" t="s">
        <v>144</v>
      </c>
      <c r="C442" s="330"/>
      <c r="D442" s="354">
        <f t="shared" si="171"/>
        <v>75.7</v>
      </c>
      <c r="E442" s="277">
        <v>75.7</v>
      </c>
      <c r="F442" s="291">
        <v>57.5</v>
      </c>
      <c r="G442" s="277"/>
      <c r="H442" s="21"/>
      <c r="I442" s="139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ht="12.75" customHeight="1" x14ac:dyDescent="0.2">
      <c r="A443" s="416" t="s">
        <v>507</v>
      </c>
      <c r="B443" s="310" t="s">
        <v>145</v>
      </c>
      <c r="C443" s="330"/>
      <c r="D443" s="354">
        <f t="shared" si="171"/>
        <v>71.599999999999994</v>
      </c>
      <c r="E443" s="277">
        <v>71.599999999999994</v>
      </c>
      <c r="F443" s="291">
        <v>54.7</v>
      </c>
      <c r="G443" s="277"/>
      <c r="H443" s="21"/>
      <c r="I443" s="139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ht="12.75" customHeight="1" x14ac:dyDescent="0.2">
      <c r="A444" s="416" t="s">
        <v>508</v>
      </c>
      <c r="B444" s="370" t="s">
        <v>509</v>
      </c>
      <c r="C444" s="407"/>
      <c r="D444" s="354">
        <f t="shared" si="171"/>
        <v>76.3</v>
      </c>
      <c r="E444" s="277">
        <v>76.3</v>
      </c>
      <c r="F444" s="236">
        <v>69.7</v>
      </c>
      <c r="G444" s="277"/>
      <c r="H444" s="21"/>
      <c r="I444" s="139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ht="12.75" customHeight="1" x14ac:dyDescent="0.2">
      <c r="A445" s="418"/>
      <c r="B445" s="310" t="s">
        <v>64</v>
      </c>
      <c r="C445" s="407"/>
      <c r="D445" s="354"/>
      <c r="E445" s="277"/>
      <c r="F445" s="236"/>
      <c r="G445" s="354"/>
      <c r="H445" s="49"/>
      <c r="I445" s="145"/>
      <c r="J445" s="146"/>
      <c r="K445" s="146"/>
      <c r="L445" s="3"/>
      <c r="M445" s="3"/>
      <c r="N445" s="3"/>
      <c r="O445" s="3"/>
      <c r="P445" s="3"/>
      <c r="Q445" s="3"/>
      <c r="R445" s="3"/>
      <c r="S445" s="3"/>
    </row>
    <row r="446" spans="1:19" ht="12.75" customHeight="1" x14ac:dyDescent="0.2">
      <c r="A446" s="416" t="s">
        <v>510</v>
      </c>
      <c r="B446" s="310" t="s">
        <v>135</v>
      </c>
      <c r="C446" s="407"/>
      <c r="D446" s="354">
        <f t="shared" si="171"/>
        <v>0.3</v>
      </c>
      <c r="E446" s="354">
        <v>0.3</v>
      </c>
      <c r="F446" s="384">
        <v>0.3</v>
      </c>
      <c r="G446" s="354"/>
      <c r="H446" s="49"/>
      <c r="I446" s="145"/>
      <c r="J446" s="3"/>
      <c r="K446" s="146"/>
      <c r="L446" s="146"/>
      <c r="M446" s="146"/>
      <c r="N446" s="3"/>
      <c r="O446" s="3"/>
      <c r="P446" s="3"/>
      <c r="Q446" s="3"/>
      <c r="R446" s="3"/>
      <c r="S446" s="3"/>
    </row>
    <row r="447" spans="1:19" ht="12.75" customHeight="1" x14ac:dyDescent="0.2">
      <c r="A447" s="416" t="s">
        <v>511</v>
      </c>
      <c r="B447" s="310" t="s">
        <v>136</v>
      </c>
      <c r="C447" s="407"/>
      <c r="D447" s="354">
        <f t="shared" si="171"/>
        <v>1.4</v>
      </c>
      <c r="E447" s="277">
        <v>1.4</v>
      </c>
      <c r="F447" s="236">
        <v>1.4</v>
      </c>
      <c r="G447" s="277"/>
      <c r="H447" s="21"/>
      <c r="I447" s="139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ht="12.75" customHeight="1" x14ac:dyDescent="0.2">
      <c r="A448" s="416" t="s">
        <v>512</v>
      </c>
      <c r="B448" s="310" t="s">
        <v>138</v>
      </c>
      <c r="C448" s="407"/>
      <c r="D448" s="354">
        <f t="shared" si="171"/>
        <v>0.3</v>
      </c>
      <c r="E448" s="277">
        <v>0.3</v>
      </c>
      <c r="F448" s="384">
        <v>0.3</v>
      </c>
      <c r="G448" s="354"/>
      <c r="H448" s="49"/>
      <c r="I448" s="145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ht="12.75" customHeight="1" x14ac:dyDescent="0.2">
      <c r="A449" s="416" t="s">
        <v>513</v>
      </c>
      <c r="B449" s="310" t="s">
        <v>140</v>
      </c>
      <c r="C449" s="407"/>
      <c r="D449" s="354">
        <f t="shared" si="171"/>
        <v>0.2</v>
      </c>
      <c r="E449" s="277">
        <v>0.2</v>
      </c>
      <c r="F449" s="236">
        <v>0.2</v>
      </c>
      <c r="G449" s="277"/>
      <c r="H449" s="21"/>
      <c r="I449" s="145"/>
      <c r="J449" s="145"/>
      <c r="K449" s="145"/>
      <c r="L449" s="3"/>
      <c r="M449" s="3"/>
      <c r="N449" s="3"/>
      <c r="O449" s="3"/>
      <c r="P449" s="3"/>
      <c r="Q449" s="3"/>
      <c r="R449" s="3"/>
      <c r="S449" s="3"/>
    </row>
    <row r="450" spans="1:19" ht="12.75" customHeight="1" x14ac:dyDescent="0.2">
      <c r="A450" s="416" t="s">
        <v>514</v>
      </c>
      <c r="B450" s="310" t="s">
        <v>141</v>
      </c>
      <c r="C450" s="407"/>
      <c r="D450" s="354">
        <f t="shared" si="171"/>
        <v>1.4</v>
      </c>
      <c r="E450" s="277">
        <v>1.4</v>
      </c>
      <c r="F450" s="236">
        <v>1.4</v>
      </c>
      <c r="G450" s="277"/>
      <c r="H450" s="21"/>
      <c r="I450" s="139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ht="12.75" customHeight="1" x14ac:dyDescent="0.2">
      <c r="A451" s="416" t="s">
        <v>515</v>
      </c>
      <c r="B451" s="310" t="s">
        <v>143</v>
      </c>
      <c r="C451" s="407"/>
      <c r="D451" s="354">
        <f t="shared" si="171"/>
        <v>4.3</v>
      </c>
      <c r="E451" s="277">
        <v>4.3</v>
      </c>
      <c r="F451" s="236">
        <v>4.2</v>
      </c>
      <c r="G451" s="277"/>
      <c r="H451" s="21"/>
      <c r="I451" s="139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ht="12.75" customHeight="1" x14ac:dyDescent="0.2">
      <c r="A452" s="416" t="s">
        <v>516</v>
      </c>
      <c r="B452" s="310" t="s">
        <v>144</v>
      </c>
      <c r="C452" s="407"/>
      <c r="D452" s="354">
        <f t="shared" si="171"/>
        <v>0.5</v>
      </c>
      <c r="E452" s="277">
        <v>0.5</v>
      </c>
      <c r="F452" s="236">
        <v>0.5</v>
      </c>
      <c r="G452" s="277"/>
      <c r="H452" s="21"/>
      <c r="I452" s="139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ht="12.75" customHeight="1" x14ac:dyDescent="0.2">
      <c r="A453" s="416" t="s">
        <v>517</v>
      </c>
      <c r="B453" s="310" t="s">
        <v>145</v>
      </c>
      <c r="C453" s="407"/>
      <c r="D453" s="354">
        <f t="shared" si="171"/>
        <v>1.6</v>
      </c>
      <c r="E453" s="277">
        <v>1.6</v>
      </c>
      <c r="F453" s="236">
        <v>1.6</v>
      </c>
      <c r="G453" s="277"/>
      <c r="H453" s="21"/>
      <c r="I453" s="139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ht="12.75" customHeight="1" x14ac:dyDescent="0.2">
      <c r="A454" s="416" t="s">
        <v>518</v>
      </c>
      <c r="B454" s="370" t="s">
        <v>219</v>
      </c>
      <c r="C454" s="330"/>
      <c r="D454" s="354">
        <f t="shared" si="171"/>
        <v>56.4</v>
      </c>
      <c r="E454" s="274">
        <v>56.4</v>
      </c>
      <c r="F454" s="236"/>
      <c r="G454" s="277"/>
      <c r="H454" s="21"/>
      <c r="I454" s="139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ht="12.75" customHeight="1" x14ac:dyDescent="0.2">
      <c r="A455" s="418"/>
      <c r="B455" s="310" t="s">
        <v>64</v>
      </c>
      <c r="C455" s="330"/>
      <c r="D455" s="354"/>
      <c r="E455" s="277"/>
      <c r="F455" s="236"/>
      <c r="G455" s="354"/>
      <c r="H455" s="49"/>
      <c r="I455" s="145"/>
      <c r="J455" s="146"/>
      <c r="K455" s="3"/>
      <c r="L455" s="3"/>
      <c r="M455" s="3"/>
      <c r="N455" s="3"/>
      <c r="O455" s="3"/>
      <c r="P455" s="3"/>
      <c r="Q455" s="3"/>
      <c r="R455" s="3"/>
      <c r="S455" s="3"/>
    </row>
    <row r="456" spans="1:19" ht="12.75" customHeight="1" x14ac:dyDescent="0.2">
      <c r="A456" s="416" t="s">
        <v>519</v>
      </c>
      <c r="B456" s="310" t="s">
        <v>136</v>
      </c>
      <c r="C456" s="330"/>
      <c r="D456" s="354">
        <f t="shared" si="171"/>
        <v>0.4</v>
      </c>
      <c r="E456" s="277">
        <v>0.4</v>
      </c>
      <c r="F456" s="236"/>
      <c r="G456" s="277"/>
      <c r="H456" s="21"/>
      <c r="I456" s="145"/>
      <c r="J456" s="145"/>
      <c r="K456" s="3"/>
      <c r="L456" s="3"/>
      <c r="M456" s="3"/>
      <c r="N456" s="3"/>
      <c r="O456" s="3"/>
      <c r="P456" s="3"/>
      <c r="Q456" s="3"/>
      <c r="R456" s="3"/>
      <c r="S456" s="3"/>
    </row>
    <row r="457" spans="1:19" ht="12.75" customHeight="1" x14ac:dyDescent="0.2">
      <c r="A457" s="416" t="s">
        <v>520</v>
      </c>
      <c r="B457" s="310" t="s">
        <v>140</v>
      </c>
      <c r="C457" s="330"/>
      <c r="D457" s="354">
        <f t="shared" si="171"/>
        <v>0.3</v>
      </c>
      <c r="E457" s="277">
        <v>0.3</v>
      </c>
      <c r="F457" s="236"/>
      <c r="G457" s="277"/>
      <c r="H457" s="21"/>
      <c r="I457" s="139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ht="12.75" customHeight="1" x14ac:dyDescent="0.2">
      <c r="A458" s="416" t="s">
        <v>521</v>
      </c>
      <c r="B458" s="310" t="s">
        <v>141</v>
      </c>
      <c r="C458" s="330"/>
      <c r="D458" s="354">
        <f t="shared" si="171"/>
        <v>1.3</v>
      </c>
      <c r="E458" s="274">
        <v>1.3</v>
      </c>
      <c r="F458" s="236"/>
      <c r="G458" s="277"/>
      <c r="H458" s="21"/>
      <c r="I458" s="139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ht="12.75" customHeight="1" x14ac:dyDescent="0.2">
      <c r="A459" s="416" t="s">
        <v>522</v>
      </c>
      <c r="B459" s="310" t="s">
        <v>143</v>
      </c>
      <c r="C459" s="330"/>
      <c r="D459" s="354">
        <f t="shared" si="171"/>
        <v>1.3</v>
      </c>
      <c r="E459" s="277">
        <v>1.3</v>
      </c>
      <c r="F459" s="236"/>
      <c r="G459" s="277"/>
      <c r="H459" s="21"/>
      <c r="I459" s="139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ht="12.75" customHeight="1" x14ac:dyDescent="0.2">
      <c r="A460" s="416" t="s">
        <v>523</v>
      </c>
      <c r="B460" s="310" t="s">
        <v>144</v>
      </c>
      <c r="C460" s="330"/>
      <c r="D460" s="354">
        <f t="shared" si="171"/>
        <v>1.7</v>
      </c>
      <c r="E460" s="274">
        <v>1.7</v>
      </c>
      <c r="F460" s="384"/>
      <c r="G460" s="354"/>
      <c r="H460" s="49"/>
      <c r="I460" s="145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ht="12.75" customHeight="1" x14ac:dyDescent="0.2">
      <c r="A461" s="416" t="s">
        <v>524</v>
      </c>
      <c r="B461" s="420"/>
      <c r="C461" s="409" t="s">
        <v>525</v>
      </c>
      <c r="D461" s="354">
        <f t="shared" si="171"/>
        <v>44.5</v>
      </c>
      <c r="E461" s="421">
        <f t="shared" ref="E461:F461" si="174">E462</f>
        <v>44.5</v>
      </c>
      <c r="F461" s="421">
        <f t="shared" si="174"/>
        <v>37.200000000000003</v>
      </c>
      <c r="G461" s="421"/>
      <c r="H461" s="54"/>
      <c r="I461" s="154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ht="12.75" customHeight="1" x14ac:dyDescent="0.2">
      <c r="A462" s="416" t="s">
        <v>526</v>
      </c>
      <c r="B462" s="370" t="s">
        <v>527</v>
      </c>
      <c r="C462" s="330"/>
      <c r="D462" s="354">
        <f t="shared" si="171"/>
        <v>44.5</v>
      </c>
      <c r="E462" s="354">
        <v>44.5</v>
      </c>
      <c r="F462" s="384">
        <v>37.200000000000003</v>
      </c>
      <c r="G462" s="277"/>
      <c r="H462" s="21"/>
      <c r="I462" s="139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ht="12.75" customHeight="1" x14ac:dyDescent="0.2">
      <c r="A463" s="416" t="s">
        <v>528</v>
      </c>
      <c r="B463" s="370"/>
      <c r="C463" s="409" t="s">
        <v>101</v>
      </c>
      <c r="D463" s="354">
        <f t="shared" si="171"/>
        <v>1142.8</v>
      </c>
      <c r="E463" s="422">
        <f>E465+E466+E475</f>
        <v>1142.8</v>
      </c>
      <c r="F463" s="422">
        <f>F465+F466+F475</f>
        <v>979.3</v>
      </c>
      <c r="G463" s="410"/>
      <c r="H463" s="52"/>
      <c r="I463" s="152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ht="12.75" customHeight="1" x14ac:dyDescent="0.2">
      <c r="A464" s="418"/>
      <c r="B464" s="310" t="s">
        <v>64</v>
      </c>
      <c r="C464" s="409"/>
      <c r="D464" s="354"/>
      <c r="E464" s="354"/>
      <c r="F464" s="384"/>
      <c r="G464" s="277"/>
      <c r="H464" s="21"/>
      <c r="I464" s="139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ht="12.75" customHeight="1" x14ac:dyDescent="0.2">
      <c r="A465" s="416" t="s">
        <v>529</v>
      </c>
      <c r="B465" s="370" t="s">
        <v>430</v>
      </c>
      <c r="C465" s="409"/>
      <c r="D465" s="354">
        <f t="shared" si="171"/>
        <v>846.9</v>
      </c>
      <c r="E465" s="354">
        <v>846.9</v>
      </c>
      <c r="F465" s="384">
        <v>732.5</v>
      </c>
      <c r="G465" s="277"/>
      <c r="H465" s="21"/>
      <c r="I465" s="139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ht="12.75" customHeight="1" x14ac:dyDescent="0.2">
      <c r="A466" s="416" t="s">
        <v>641</v>
      </c>
      <c r="B466" s="370" t="s">
        <v>414</v>
      </c>
      <c r="C466" s="409"/>
      <c r="D466" s="354">
        <f t="shared" si="171"/>
        <v>275.89999999999998</v>
      </c>
      <c r="E466" s="354">
        <v>275.89999999999998</v>
      </c>
      <c r="F466" s="384">
        <v>246.8</v>
      </c>
      <c r="G466" s="277"/>
      <c r="H466" s="21"/>
      <c r="I466" s="139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ht="12.75" customHeight="1" x14ac:dyDescent="0.2">
      <c r="A467" s="418"/>
      <c r="B467" s="310" t="s">
        <v>64</v>
      </c>
      <c r="C467" s="409"/>
      <c r="D467" s="354"/>
      <c r="E467" s="354"/>
      <c r="F467" s="384"/>
      <c r="G467" s="354"/>
      <c r="H467" s="49"/>
      <c r="I467" s="145"/>
      <c r="J467" s="146"/>
      <c r="K467" s="146"/>
      <c r="L467" s="3"/>
      <c r="M467" s="3"/>
      <c r="N467" s="3"/>
      <c r="O467" s="3"/>
      <c r="P467" s="3"/>
      <c r="Q467" s="3"/>
      <c r="R467" s="3"/>
      <c r="S467" s="3"/>
    </row>
    <row r="468" spans="1:19" ht="12.75" customHeight="1" x14ac:dyDescent="0.2">
      <c r="A468" s="416" t="s">
        <v>642</v>
      </c>
      <c r="B468" s="310" t="s">
        <v>135</v>
      </c>
      <c r="C468" s="409"/>
      <c r="D468" s="354">
        <f t="shared" si="171"/>
        <v>6.1</v>
      </c>
      <c r="E468" s="354">
        <v>6.1</v>
      </c>
      <c r="F468" s="384">
        <v>5.7</v>
      </c>
      <c r="G468" s="354"/>
      <c r="H468" s="49"/>
      <c r="I468" s="145"/>
      <c r="J468" s="146"/>
      <c r="K468" s="146"/>
      <c r="L468" s="146"/>
      <c r="M468" s="146"/>
      <c r="N468" s="3"/>
      <c r="O468" s="3"/>
      <c r="P468" s="3"/>
      <c r="Q468" s="3"/>
      <c r="R468" s="3"/>
      <c r="S468" s="3"/>
    </row>
    <row r="469" spans="1:19" ht="12.75" customHeight="1" x14ac:dyDescent="0.2">
      <c r="A469" s="416" t="s">
        <v>643</v>
      </c>
      <c r="B469" s="310" t="s">
        <v>137</v>
      </c>
      <c r="C469" s="409"/>
      <c r="D469" s="354">
        <f t="shared" si="171"/>
        <v>12</v>
      </c>
      <c r="E469" s="354">
        <v>12</v>
      </c>
      <c r="F469" s="384">
        <v>11.8</v>
      </c>
      <c r="G469" s="277"/>
      <c r="H469" s="21"/>
      <c r="I469" s="139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ht="12.75" customHeight="1" x14ac:dyDescent="0.2">
      <c r="A470" s="416" t="s">
        <v>644</v>
      </c>
      <c r="B470" s="310" t="s">
        <v>140</v>
      </c>
      <c r="C470" s="409"/>
      <c r="D470" s="354">
        <f t="shared" si="171"/>
        <v>12.9</v>
      </c>
      <c r="E470" s="354">
        <v>12.9</v>
      </c>
      <c r="F470" s="384">
        <v>12.7</v>
      </c>
      <c r="G470" s="277"/>
      <c r="H470" s="21"/>
      <c r="I470" s="139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ht="12.75" customHeight="1" x14ac:dyDescent="0.2">
      <c r="A471" s="416" t="s">
        <v>645</v>
      </c>
      <c r="B471" s="310" t="s">
        <v>142</v>
      </c>
      <c r="C471" s="409"/>
      <c r="D471" s="354">
        <f t="shared" si="171"/>
        <v>11.7</v>
      </c>
      <c r="E471" s="354">
        <v>11.7</v>
      </c>
      <c r="F471" s="384">
        <v>11.5</v>
      </c>
      <c r="G471" s="277"/>
      <c r="H471" s="21"/>
      <c r="I471" s="145"/>
      <c r="J471" s="145"/>
      <c r="K471" s="145"/>
      <c r="L471" s="3"/>
      <c r="M471" s="3"/>
      <c r="N471" s="3"/>
      <c r="O471" s="3"/>
      <c r="P471" s="3"/>
      <c r="Q471" s="3"/>
      <c r="R471" s="3"/>
      <c r="S471" s="3"/>
    </row>
    <row r="472" spans="1:19" ht="12.75" customHeight="1" x14ac:dyDescent="0.2">
      <c r="A472" s="416" t="s">
        <v>646</v>
      </c>
      <c r="B472" s="310" t="s">
        <v>143</v>
      </c>
      <c r="C472" s="409"/>
      <c r="D472" s="354">
        <f t="shared" si="171"/>
        <v>9.5</v>
      </c>
      <c r="E472" s="354">
        <v>9.5</v>
      </c>
      <c r="F472" s="384">
        <v>9.3000000000000007</v>
      </c>
      <c r="G472" s="277"/>
      <c r="H472" s="21"/>
      <c r="I472" s="139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ht="12.75" customHeight="1" x14ac:dyDescent="0.2">
      <c r="A473" s="416" t="s">
        <v>766</v>
      </c>
      <c r="B473" s="310" t="s">
        <v>144</v>
      </c>
      <c r="C473" s="409"/>
      <c r="D473" s="354">
        <f t="shared" si="171"/>
        <v>11.2</v>
      </c>
      <c r="E473" s="354">
        <v>11.2</v>
      </c>
      <c r="F473" s="384">
        <v>11</v>
      </c>
      <c r="G473" s="277"/>
      <c r="H473" s="21"/>
      <c r="I473" s="139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ht="12.75" customHeight="1" x14ac:dyDescent="0.2">
      <c r="A474" s="416" t="s">
        <v>647</v>
      </c>
      <c r="B474" s="310" t="s">
        <v>145</v>
      </c>
      <c r="C474" s="409"/>
      <c r="D474" s="354">
        <f t="shared" si="171"/>
        <v>13</v>
      </c>
      <c r="E474" s="354">
        <v>13</v>
      </c>
      <c r="F474" s="384">
        <v>12.8</v>
      </c>
      <c r="G474" s="277"/>
      <c r="H474" s="21"/>
      <c r="I474" s="139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ht="12.75" customHeight="1" x14ac:dyDescent="0.2">
      <c r="A475" s="416" t="s">
        <v>648</v>
      </c>
      <c r="B475" s="370" t="s">
        <v>531</v>
      </c>
      <c r="C475" s="409"/>
      <c r="D475" s="354">
        <f t="shared" si="171"/>
        <v>20</v>
      </c>
      <c r="E475" s="274">
        <v>20</v>
      </c>
      <c r="F475" s="236"/>
      <c r="G475" s="277"/>
      <c r="H475" s="21"/>
      <c r="I475" s="139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ht="12.75" customHeight="1" x14ac:dyDescent="0.2">
      <c r="A476" s="416" t="s">
        <v>530</v>
      </c>
      <c r="B476" s="370" t="s">
        <v>430</v>
      </c>
      <c r="C476" s="409" t="s">
        <v>100</v>
      </c>
      <c r="D476" s="354">
        <f t="shared" si="171"/>
        <v>16.899999999999999</v>
      </c>
      <c r="E476" s="274">
        <v>16.899999999999999</v>
      </c>
      <c r="F476" s="274">
        <v>16.100000000000001</v>
      </c>
      <c r="G476" s="274"/>
      <c r="H476" s="21"/>
      <c r="I476" s="139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ht="12.75" customHeight="1" x14ac:dyDescent="0.2">
      <c r="A477" s="416" t="s">
        <v>532</v>
      </c>
      <c r="B477" s="370" t="s">
        <v>430</v>
      </c>
      <c r="C477" s="409" t="s">
        <v>102</v>
      </c>
      <c r="D477" s="354">
        <f t="shared" si="171"/>
        <v>57.8</v>
      </c>
      <c r="E477" s="274">
        <v>57.8</v>
      </c>
      <c r="F477" s="276"/>
      <c r="G477" s="274"/>
      <c r="H477" s="21"/>
      <c r="I477" s="139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ht="12.75" customHeight="1" x14ac:dyDescent="0.2">
      <c r="A478" s="416" t="s">
        <v>533</v>
      </c>
      <c r="B478" s="370" t="s">
        <v>430</v>
      </c>
      <c r="C478" s="409" t="s">
        <v>108</v>
      </c>
      <c r="D478" s="354">
        <f t="shared" si="171"/>
        <v>81.8</v>
      </c>
      <c r="E478" s="274">
        <v>81.8</v>
      </c>
      <c r="F478" s="291">
        <v>79.5</v>
      </c>
      <c r="G478" s="277"/>
      <c r="H478" s="21"/>
      <c r="I478" s="139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ht="12.75" customHeight="1" x14ac:dyDescent="0.2">
      <c r="A479" s="416" t="s">
        <v>534</v>
      </c>
      <c r="B479" s="370" t="s">
        <v>430</v>
      </c>
      <c r="C479" s="409" t="s">
        <v>103</v>
      </c>
      <c r="D479" s="354">
        <f t="shared" si="171"/>
        <v>143.1</v>
      </c>
      <c r="E479" s="277">
        <v>143.1</v>
      </c>
      <c r="F479" s="291">
        <v>90.6</v>
      </c>
      <c r="G479" s="277"/>
      <c r="H479" s="21"/>
      <c r="I479" s="139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ht="12.75" customHeight="1" x14ac:dyDescent="0.2">
      <c r="A480" s="416" t="s">
        <v>535</v>
      </c>
      <c r="B480" s="370"/>
      <c r="C480" s="409" t="s">
        <v>107</v>
      </c>
      <c r="D480" s="354">
        <f t="shared" si="171"/>
        <v>223.79999999999998</v>
      </c>
      <c r="E480" s="423">
        <f>SUM(E481:E482)</f>
        <v>223.79999999999998</v>
      </c>
      <c r="F480" s="424">
        <f>SUM(F481:F482)</f>
        <v>205.8</v>
      </c>
      <c r="G480" s="354"/>
      <c r="H480" s="21"/>
      <c r="I480" s="139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ht="12.75" customHeight="1" x14ac:dyDescent="0.2">
      <c r="A481" s="416" t="s">
        <v>653</v>
      </c>
      <c r="B481" s="370" t="s">
        <v>430</v>
      </c>
      <c r="C481" s="409"/>
      <c r="D481" s="354">
        <f t="shared" si="171"/>
        <v>204.6</v>
      </c>
      <c r="E481" s="354">
        <v>204.6</v>
      </c>
      <c r="F481" s="384">
        <v>186.9</v>
      </c>
      <c r="G481" s="354"/>
      <c r="H481" s="21"/>
      <c r="I481" s="139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ht="28.5" customHeight="1" x14ac:dyDescent="0.2">
      <c r="A482" s="419" t="s">
        <v>654</v>
      </c>
      <c r="B482" s="425" t="s">
        <v>662</v>
      </c>
      <c r="C482" s="409"/>
      <c r="D482" s="354">
        <f t="shared" si="171"/>
        <v>19.2</v>
      </c>
      <c r="E482" s="354">
        <v>19.2</v>
      </c>
      <c r="F482" s="384">
        <v>18.899999999999999</v>
      </c>
      <c r="G482" s="354"/>
      <c r="H482" s="21"/>
      <c r="I482" s="139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ht="12.75" customHeight="1" x14ac:dyDescent="0.2">
      <c r="A483" s="416" t="s">
        <v>536</v>
      </c>
      <c r="B483" s="370"/>
      <c r="C483" s="409" t="s">
        <v>33</v>
      </c>
      <c r="D483" s="354">
        <f t="shared" si="171"/>
        <v>456.4</v>
      </c>
      <c r="E483" s="410">
        <f t="shared" ref="E483:F483" si="175">E485+E498</f>
        <v>456.4</v>
      </c>
      <c r="F483" s="410">
        <f t="shared" si="175"/>
        <v>425.3</v>
      </c>
      <c r="G483" s="410"/>
      <c r="H483" s="52"/>
      <c r="I483" s="152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ht="12.75" customHeight="1" x14ac:dyDescent="0.2">
      <c r="A484" s="416"/>
      <c r="B484" s="310" t="s">
        <v>64</v>
      </c>
      <c r="C484" s="409"/>
      <c r="D484" s="354"/>
      <c r="E484" s="354"/>
      <c r="F484" s="384"/>
      <c r="G484" s="354"/>
      <c r="H484" s="21"/>
      <c r="I484" s="139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ht="12.75" customHeight="1" x14ac:dyDescent="0.2">
      <c r="A485" s="416" t="s">
        <v>740</v>
      </c>
      <c r="B485" s="370" t="s">
        <v>430</v>
      </c>
      <c r="C485" s="409"/>
      <c r="D485" s="354">
        <f t="shared" si="171"/>
        <v>398.4</v>
      </c>
      <c r="E485" s="354">
        <v>398.4</v>
      </c>
      <c r="F485" s="384">
        <v>368.1</v>
      </c>
      <c r="G485" s="354"/>
      <c r="H485" s="49"/>
      <c r="I485" s="145"/>
      <c r="J485" s="146"/>
      <c r="K485" s="146"/>
      <c r="L485" s="3"/>
      <c r="M485" s="3"/>
      <c r="N485" s="3"/>
      <c r="O485" s="3"/>
      <c r="P485" s="3"/>
      <c r="Q485" s="3"/>
      <c r="R485" s="3"/>
      <c r="S485" s="3"/>
    </row>
    <row r="486" spans="1:19" ht="12.75" customHeight="1" x14ac:dyDescent="0.2">
      <c r="A486" s="416"/>
      <c r="B486" s="310" t="s">
        <v>64</v>
      </c>
      <c r="C486" s="409"/>
      <c r="D486" s="354"/>
      <c r="E486" s="354"/>
      <c r="F486" s="384"/>
      <c r="G486" s="354"/>
      <c r="H486" s="21"/>
      <c r="I486" s="139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ht="12.75" customHeight="1" x14ac:dyDescent="0.2">
      <c r="A487" s="416" t="s">
        <v>751</v>
      </c>
      <c r="B487" s="310" t="s">
        <v>135</v>
      </c>
      <c r="C487" s="409"/>
      <c r="D487" s="354">
        <f t="shared" si="171"/>
        <v>10.9</v>
      </c>
      <c r="E487" s="354">
        <v>10.9</v>
      </c>
      <c r="F487" s="384">
        <v>9.3000000000000007</v>
      </c>
      <c r="G487" s="354"/>
      <c r="H487" s="49"/>
      <c r="I487" s="145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ht="12.75" customHeight="1" x14ac:dyDescent="0.2">
      <c r="A488" s="416" t="s">
        <v>752</v>
      </c>
      <c r="B488" s="310" t="s">
        <v>136</v>
      </c>
      <c r="C488" s="409"/>
      <c r="D488" s="354">
        <f t="shared" ref="D488:D500" si="176">SUM(E488+G488)</f>
        <v>13.5</v>
      </c>
      <c r="E488" s="354">
        <v>13.5</v>
      </c>
      <c r="F488" s="384">
        <v>11.1</v>
      </c>
      <c r="G488" s="354"/>
      <c r="H488" s="21"/>
      <c r="I488" s="139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ht="12.75" customHeight="1" x14ac:dyDescent="0.2">
      <c r="A489" s="416" t="s">
        <v>753</v>
      </c>
      <c r="B489" s="310" t="s">
        <v>137</v>
      </c>
      <c r="C489" s="409"/>
      <c r="D489" s="354">
        <f t="shared" si="176"/>
        <v>13</v>
      </c>
      <c r="E489" s="354">
        <v>13</v>
      </c>
      <c r="F489" s="384">
        <v>11</v>
      </c>
      <c r="G489" s="354"/>
      <c r="H489" s="21"/>
      <c r="I489" s="139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ht="12.75" customHeight="1" x14ac:dyDescent="0.2">
      <c r="A490" s="416" t="s">
        <v>754</v>
      </c>
      <c r="B490" s="310" t="s">
        <v>138</v>
      </c>
      <c r="C490" s="409"/>
      <c r="D490" s="354">
        <f t="shared" si="176"/>
        <v>12.5</v>
      </c>
      <c r="E490" s="354">
        <v>12.5</v>
      </c>
      <c r="F490" s="384">
        <v>11.1</v>
      </c>
      <c r="G490" s="354"/>
      <c r="H490" s="21"/>
      <c r="I490" s="145"/>
      <c r="J490" s="145"/>
      <c r="K490" s="145"/>
      <c r="L490" s="3"/>
      <c r="M490" s="3"/>
      <c r="N490" s="3"/>
      <c r="O490" s="3"/>
      <c r="P490" s="3"/>
      <c r="Q490" s="3"/>
      <c r="R490" s="3"/>
      <c r="S490" s="3"/>
    </row>
    <row r="491" spans="1:19" ht="12.75" customHeight="1" x14ac:dyDescent="0.2">
      <c r="A491" s="416" t="s">
        <v>755</v>
      </c>
      <c r="B491" s="310" t="s">
        <v>139</v>
      </c>
      <c r="C491" s="409"/>
      <c r="D491" s="354">
        <f t="shared" si="176"/>
        <v>24.7</v>
      </c>
      <c r="E491" s="354">
        <v>24.7</v>
      </c>
      <c r="F491" s="384">
        <v>23.4</v>
      </c>
      <c r="G491" s="354"/>
      <c r="H491" s="21"/>
      <c r="I491" s="139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ht="12.75" customHeight="1" x14ac:dyDescent="0.2">
      <c r="A492" s="416" t="s">
        <v>756</v>
      </c>
      <c r="B492" s="310" t="s">
        <v>140</v>
      </c>
      <c r="C492" s="409"/>
      <c r="D492" s="354">
        <f t="shared" si="176"/>
        <v>7.2</v>
      </c>
      <c r="E492" s="354">
        <v>7.2</v>
      </c>
      <c r="F492" s="384">
        <v>6</v>
      </c>
      <c r="G492" s="354"/>
      <c r="H492" s="21"/>
      <c r="I492" s="139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ht="12.75" customHeight="1" x14ac:dyDescent="0.2">
      <c r="A493" s="416" t="s">
        <v>757</v>
      </c>
      <c r="B493" s="310" t="s">
        <v>141</v>
      </c>
      <c r="C493" s="409"/>
      <c r="D493" s="354">
        <f t="shared" si="176"/>
        <v>12</v>
      </c>
      <c r="E493" s="354">
        <v>12</v>
      </c>
      <c r="F493" s="384">
        <v>10</v>
      </c>
      <c r="G493" s="354"/>
      <c r="H493" s="21"/>
      <c r="I493" s="139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ht="12.75" customHeight="1" x14ac:dyDescent="0.2">
      <c r="A494" s="416" t="s">
        <v>758</v>
      </c>
      <c r="B494" s="310" t="s">
        <v>142</v>
      </c>
      <c r="C494" s="409"/>
      <c r="D494" s="354">
        <f t="shared" si="176"/>
        <v>28.7</v>
      </c>
      <c r="E494" s="354">
        <v>28.7</v>
      </c>
      <c r="F494" s="384">
        <v>22.4</v>
      </c>
      <c r="G494" s="354"/>
      <c r="H494" s="21"/>
      <c r="I494" s="139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ht="12.75" customHeight="1" x14ac:dyDescent="0.2">
      <c r="A495" s="416" t="s">
        <v>759</v>
      </c>
      <c r="B495" s="310" t="s">
        <v>143</v>
      </c>
      <c r="C495" s="409"/>
      <c r="D495" s="354">
        <f t="shared" si="176"/>
        <v>15</v>
      </c>
      <c r="E495" s="354">
        <v>15</v>
      </c>
      <c r="F495" s="384">
        <v>13.2</v>
      </c>
      <c r="G495" s="354"/>
      <c r="H495" s="21"/>
      <c r="I495" s="139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ht="12.75" customHeight="1" x14ac:dyDescent="0.2">
      <c r="A496" s="416" t="s">
        <v>760</v>
      </c>
      <c r="B496" s="310" t="s">
        <v>144</v>
      </c>
      <c r="C496" s="409"/>
      <c r="D496" s="354">
        <f t="shared" si="176"/>
        <v>12.6</v>
      </c>
      <c r="E496" s="354">
        <v>12.6</v>
      </c>
      <c r="F496" s="384">
        <v>10.8</v>
      </c>
      <c r="G496" s="354"/>
      <c r="H496" s="21"/>
      <c r="I496" s="139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ht="12.75" customHeight="1" x14ac:dyDescent="0.2">
      <c r="A497" s="416" t="s">
        <v>761</v>
      </c>
      <c r="B497" s="310" t="s">
        <v>145</v>
      </c>
      <c r="C497" s="409"/>
      <c r="D497" s="354">
        <f t="shared" si="176"/>
        <v>12</v>
      </c>
      <c r="E497" s="354">
        <v>12</v>
      </c>
      <c r="F497" s="384">
        <v>10.4</v>
      </c>
      <c r="G497" s="354"/>
      <c r="H497" s="21"/>
      <c r="I497" s="139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ht="12.75" customHeight="1" x14ac:dyDescent="0.2">
      <c r="A498" s="416" t="s">
        <v>762</v>
      </c>
      <c r="B498" s="370" t="s">
        <v>414</v>
      </c>
      <c r="C498" s="409"/>
      <c r="D498" s="354">
        <f t="shared" si="176"/>
        <v>58</v>
      </c>
      <c r="E498" s="354">
        <v>58</v>
      </c>
      <c r="F498" s="384">
        <v>57.2</v>
      </c>
      <c r="G498" s="354"/>
      <c r="H498" s="21"/>
      <c r="I498" s="139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ht="24" customHeight="1" x14ac:dyDescent="0.2">
      <c r="A499" s="419" t="s">
        <v>537</v>
      </c>
      <c r="B499" s="426" t="s">
        <v>741</v>
      </c>
      <c r="C499" s="414" t="s">
        <v>104</v>
      </c>
      <c r="D499" s="354">
        <f t="shared" si="176"/>
        <v>538.9</v>
      </c>
      <c r="E499" s="354">
        <v>87.9</v>
      </c>
      <c r="F499" s="384"/>
      <c r="G499" s="354">
        <v>451</v>
      </c>
      <c r="H499" s="21"/>
      <c r="I499" s="139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ht="24.75" customHeight="1" thickBot="1" x14ac:dyDescent="0.25">
      <c r="A500" s="419" t="s">
        <v>763</v>
      </c>
      <c r="B500" s="427" t="s">
        <v>742</v>
      </c>
      <c r="C500" s="414" t="s">
        <v>104</v>
      </c>
      <c r="D500" s="354">
        <f t="shared" si="176"/>
        <v>50</v>
      </c>
      <c r="E500" s="354">
        <v>50</v>
      </c>
      <c r="F500" s="428"/>
      <c r="G500" s="354"/>
      <c r="H500" s="21"/>
      <c r="I500" s="139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1:19" ht="12.75" customHeight="1" x14ac:dyDescent="0.2">
      <c r="A501" s="429" t="s">
        <v>539</v>
      </c>
      <c r="B501" s="430" t="s">
        <v>540</v>
      </c>
      <c r="C501" s="431"/>
      <c r="D501" s="432">
        <f>SUM(E501+G501)</f>
        <v>70221.700000000012</v>
      </c>
      <c r="E501" s="432">
        <f>E13+E19+E26+E32+E38+E45+E51+E57+E63+E69+E75+E81+E87+E95+E101+E107+E113+E119+E125+E131+E137+E143+E149+E155+E161+E167+E173+E179+E185+E191+E198+E205+E212+E219+E226+E231+E236+E241+E249+E254+E260+E265+E271+E276+E282+E287+E292+E297+E302+E307+E312+E317+E323+E327</f>
        <v>51736.700000000012</v>
      </c>
      <c r="F501" s="432">
        <f>F13+F19+F26+F32+F38+F45+F51+F57+F63+F69+F75+F81+F87+F95+F101+F107+F113+F119+F125+F131+F137+F143+F149+F155+F161+F167+F173+F179+F185+F191+F198+F205+F212+F219+F226+F231+F236+F241+F249+F254+F260+F265+F271+F276+F282+F287+F292+F297+F302+F307+F312+F317+F323+F327</f>
        <v>34266.600000000006</v>
      </c>
      <c r="G501" s="433">
        <f>G13+G19+G26+G32+G38+G45+G51+G57+G63+G69+G75+G81+G87+G95+G101+G107+G113+G119+G125+G131+G137+G143+G149+G155+G161+G167+G173+G179+G185+G191+G198+G205+G212+G219+G226+G231+G236+G241+G249+G254+G260+G265+G271+G276+G282+G287+G292+G297+G302+G307+G312+G317+G323+G327</f>
        <v>18484.999999999996</v>
      </c>
      <c r="H501" s="47"/>
      <c r="I501" s="155"/>
      <c r="J501" s="155"/>
      <c r="K501" s="155"/>
      <c r="L501" s="155"/>
      <c r="M501" s="148"/>
      <c r="N501" s="148"/>
      <c r="O501" s="3"/>
      <c r="P501" s="3"/>
      <c r="Q501" s="3"/>
      <c r="R501" s="3"/>
      <c r="S501" s="3"/>
    </row>
    <row r="502" spans="1:19" ht="12.75" customHeight="1" x14ac:dyDescent="0.2">
      <c r="A502" s="434"/>
      <c r="B502" s="267" t="s">
        <v>64</v>
      </c>
      <c r="C502" s="435"/>
      <c r="D502" s="245"/>
      <c r="E502" s="277"/>
      <c r="F502" s="277"/>
      <c r="G502" s="436"/>
      <c r="H502" s="21"/>
      <c r="I502" s="139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1:19" ht="12.75" customHeight="1" x14ac:dyDescent="0.2">
      <c r="A503" s="434" t="s">
        <v>541</v>
      </c>
      <c r="B503" s="341" t="s">
        <v>430</v>
      </c>
      <c r="C503" s="437"/>
      <c r="D503" s="353">
        <f>SUM(E503+G503)</f>
        <v>39363.000000000007</v>
      </c>
      <c r="E503" s="353">
        <f>E16+E22+E29+E35+E41+E48+E54+E60+E66+E72+E78+E84+E90+E94+E98+E104+E110+E116+E122+E128+E134+E140+E146+E152+E158+E164+E170+E176+E182+E188+E194+E201+E208+E215+E222+E229+E234+E239+E244+E252+E257+E263+E270+E274+E279+E285+E290+E295+E300+E305+E310+E315+E320+E326+E330+E338+E351+E372+E378+E385+E398+E418+E422+E428+E431+E465+E476+E477+E478+E479+E481+E485+E499+E500</f>
        <v>29505.800000000007</v>
      </c>
      <c r="F503" s="353">
        <f>F16+F22+F29+F35+F41+F48+F54+F60+F66+F72+F78+F84+F90+F94+F98+F104+F110+F116+F122+F128+F134+F140+F146+F152+F158+F164+F170+F176+F182+F188+F194+F201+F208+F215+F222+F229+F234+F239+F244+F252+F257+F263+F270+F274+F279+F285+F290+F295+F300+F305+F310+F315+F320+F326+F330+F338+F351+F372+F378+F385+F398+F418+F422+F428+F431+F465+F476+F477+F478+F479+F481+F485+F499+F500</f>
        <v>19284.799999999996</v>
      </c>
      <c r="G503" s="438">
        <f>G16+G22+G29+G35+G41+G48+G54+G60+G66+G72+G78+G84+G90+G94+G98+G104+G110+G116+G122+G128+G134+G140+G146+G152+G158+G164+G170+G176+G182+G188+G194+G201+G208+G215+G222+G229+G234+G239+G244+G252+G257+G263+G270+G274+G279+G285+G290+G295+G300+G305+G310+G315+G320+G326+G330+G338+G351+G372+G378+G385+G398+G418+G422+G428+G431+G465+G476+G477+G478+G479+G481+G485+G499+G500</f>
        <v>9857.2000000000007</v>
      </c>
      <c r="H503" s="42"/>
      <c r="I503" s="156"/>
      <c r="J503" s="156"/>
      <c r="K503" s="156"/>
      <c r="L503" s="156"/>
      <c r="M503" s="157"/>
      <c r="N503" s="146"/>
      <c r="O503" s="3"/>
      <c r="P503" s="3"/>
      <c r="Q503" s="3"/>
      <c r="R503" s="3"/>
      <c r="S503" s="3"/>
    </row>
    <row r="504" spans="1:19" ht="24" customHeight="1" x14ac:dyDescent="0.2">
      <c r="A504" s="434" t="s">
        <v>542</v>
      </c>
      <c r="B504" s="284" t="s">
        <v>217</v>
      </c>
      <c r="C504" s="437"/>
      <c r="D504" s="354">
        <f t="shared" ref="D504:D518" si="177">SUM(E504+G504)</f>
        <v>12157.799999999997</v>
      </c>
      <c r="E504" s="354">
        <f>E17+E23+E30+E36+E42+E49+E55+E61+E67+E73+E79+E85+E91+E99+E105+E111+E117+E123+E129+E135+E141+E147+E153+E159+E165+E171+E177+E183+E189+E195+E202+E209+E216+E230+E331</f>
        <v>12157.799999999997</v>
      </c>
      <c r="F504" s="354">
        <f>F17+F23+F30+F36+F42+F49+F55+F61+F67+F73+F79+F85+F91+F99+F105+F111+F117+F123+F129+F135+F141+F147+F153+F159+F165+F171+F177+F183+F189+F195+F202+F209+F216+F230+F331</f>
        <v>11469.199999999999</v>
      </c>
      <c r="G504" s="439"/>
      <c r="H504" s="49"/>
      <c r="I504" s="145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1:19" ht="12.75" customHeight="1" x14ac:dyDescent="0.2">
      <c r="A505" s="434" t="s">
        <v>543</v>
      </c>
      <c r="B505" s="341" t="s">
        <v>365</v>
      </c>
      <c r="C505" s="437"/>
      <c r="D505" s="353">
        <f t="shared" si="177"/>
        <v>3503.4000000000005</v>
      </c>
      <c r="E505" s="353">
        <f>E245+E321+E344+E379+E444+E462+E466+E498+E258</f>
        <v>3503.4000000000005</v>
      </c>
      <c r="F505" s="353">
        <f>F245+F321+F344+F379+F444+F462+F466+F498+F258</f>
        <v>1735</v>
      </c>
      <c r="G505" s="438"/>
      <c r="H505" s="49"/>
      <c r="I505" s="145"/>
      <c r="J505" s="146"/>
      <c r="K505" s="146"/>
      <c r="L505" s="146"/>
      <c r="M505" s="146"/>
      <c r="N505" s="3"/>
      <c r="O505" s="3"/>
      <c r="P505" s="3"/>
      <c r="Q505" s="3"/>
      <c r="R505" s="3"/>
      <c r="S505" s="3"/>
    </row>
    <row r="506" spans="1:19" ht="23.25" customHeight="1" x14ac:dyDescent="0.2">
      <c r="A506" s="440" t="s">
        <v>544</v>
      </c>
      <c r="B506" s="399" t="s">
        <v>385</v>
      </c>
      <c r="C506" s="437"/>
      <c r="D506" s="353">
        <f t="shared" si="177"/>
        <v>292</v>
      </c>
      <c r="E506" s="354">
        <f>E268</f>
        <v>292</v>
      </c>
      <c r="F506" s="354">
        <f>F268</f>
        <v>287.8</v>
      </c>
      <c r="G506" s="438"/>
      <c r="H506" s="49"/>
      <c r="I506" s="145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1:19" ht="36.75" customHeight="1" x14ac:dyDescent="0.2">
      <c r="A507" s="440" t="s">
        <v>545</v>
      </c>
      <c r="B507" s="399" t="s">
        <v>221</v>
      </c>
      <c r="C507" s="437"/>
      <c r="D507" s="353">
        <f t="shared" si="177"/>
        <v>89.1</v>
      </c>
      <c r="E507" s="354">
        <f>E24+E43</f>
        <v>89.1</v>
      </c>
      <c r="F507" s="354">
        <f>F24+F43</f>
        <v>82.2</v>
      </c>
      <c r="G507" s="438"/>
      <c r="H507" s="49"/>
      <c r="I507" s="145"/>
      <c r="J507" s="159"/>
      <c r="K507" s="159"/>
      <c r="L507" s="3"/>
      <c r="M507" s="3"/>
      <c r="N507" s="3"/>
      <c r="O507" s="3"/>
      <c r="P507" s="3"/>
      <c r="Q507" s="3"/>
      <c r="R507" s="3"/>
      <c r="S507" s="3"/>
    </row>
    <row r="508" spans="1:19" ht="36" customHeight="1" x14ac:dyDescent="0.2">
      <c r="A508" s="440" t="s">
        <v>546</v>
      </c>
      <c r="B508" s="284" t="s">
        <v>485</v>
      </c>
      <c r="C508" s="437"/>
      <c r="D508" s="353">
        <f t="shared" si="177"/>
        <v>3250.1</v>
      </c>
      <c r="E508" s="422">
        <f>E411</f>
        <v>56</v>
      </c>
      <c r="F508" s="422"/>
      <c r="G508" s="441">
        <f>G411</f>
        <v>3194.1</v>
      </c>
      <c r="H508" s="52"/>
      <c r="I508" s="152"/>
      <c r="J508" s="160"/>
      <c r="K508" s="160"/>
      <c r="L508" s="3"/>
      <c r="M508" s="3"/>
      <c r="N508" s="3"/>
      <c r="O508" s="3"/>
      <c r="P508" s="3"/>
      <c r="Q508" s="3"/>
      <c r="R508" s="3"/>
      <c r="S508" s="3"/>
    </row>
    <row r="509" spans="1:19" ht="12.75" customHeight="1" x14ac:dyDescent="0.2">
      <c r="A509" s="442" t="s">
        <v>547</v>
      </c>
      <c r="B509" s="443" t="s">
        <v>738</v>
      </c>
      <c r="C509" s="437"/>
      <c r="D509" s="353">
        <f t="shared" si="177"/>
        <v>460</v>
      </c>
      <c r="E509" s="422">
        <f>SUM(E345)</f>
        <v>0</v>
      </c>
      <c r="F509" s="422"/>
      <c r="G509" s="441">
        <f>SUM(G345)</f>
        <v>460</v>
      </c>
      <c r="H509" s="52"/>
      <c r="I509" s="152"/>
      <c r="J509" s="160"/>
      <c r="K509" s="160"/>
      <c r="L509" s="3"/>
      <c r="M509" s="3"/>
      <c r="N509" s="3"/>
      <c r="O509" s="3"/>
      <c r="P509" s="3"/>
      <c r="Q509" s="3"/>
      <c r="R509" s="3"/>
      <c r="S509" s="3"/>
    </row>
    <row r="510" spans="1:19" ht="45.75" customHeight="1" x14ac:dyDescent="0.2">
      <c r="A510" s="440" t="s">
        <v>548</v>
      </c>
      <c r="B510" s="399" t="s">
        <v>425</v>
      </c>
      <c r="C510" s="437"/>
      <c r="D510" s="353">
        <f t="shared" si="177"/>
        <v>57.7</v>
      </c>
      <c r="E510" s="422">
        <f>SUM(E332+E367+E381)</f>
        <v>4.0999999999999996</v>
      </c>
      <c r="F510" s="422">
        <f>SUM(F332+F367+F381)</f>
        <v>1.1000000000000001</v>
      </c>
      <c r="G510" s="441">
        <f>SUM(G332+G367+G381)</f>
        <v>53.6</v>
      </c>
      <c r="H510" s="52"/>
      <c r="I510" s="152"/>
      <c r="J510" s="160"/>
      <c r="K510" s="160"/>
      <c r="L510" s="3"/>
      <c r="M510" s="3"/>
      <c r="N510" s="3"/>
      <c r="O510" s="3"/>
      <c r="P510" s="3"/>
      <c r="Q510" s="3"/>
      <c r="R510" s="3"/>
      <c r="S510" s="3"/>
    </row>
    <row r="511" spans="1:19" ht="12.75" customHeight="1" x14ac:dyDescent="0.2">
      <c r="A511" s="434" t="s">
        <v>549</v>
      </c>
      <c r="B511" s="341" t="s">
        <v>219</v>
      </c>
      <c r="C511" s="437"/>
      <c r="D511" s="353">
        <f t="shared" si="177"/>
        <v>3281.8</v>
      </c>
      <c r="E511" s="353">
        <f>E18+E25+E31+E37+E44+E50+E56+E62+E68+E74+E80+E86+E92+E100+E106+E112+E118+E124+E130+E136+E142+E148+E154+E160+E166+E172+E178+E184+E190+E196+E203+E210+E217+E223+E235+E240+E246+E253+E259+E264+E269+E275+E280+E286+E291+E296+E301+E306+E311+E316+E322+E364+E380+E454</f>
        <v>3259.3</v>
      </c>
      <c r="F511" s="353">
        <f>F18+F25+F31+F37+F44+F50+F56+F62+F68+F74+F80+F86+F92+F100+F106+F112+F118+F124+F130+F136+F142+F148+F154+F160+F166+F172+F178+F184+F190+F196+F203+F210+F217+F223+F235+F240+F246+F253+F259+F264+F269+F275+F280+F286+F291+F296+F301+F306+F311+F316+F322+F364+F380+F454</f>
        <v>1251.5</v>
      </c>
      <c r="G511" s="438">
        <f>G18+G25+G31+G37+G44+G50+G56+G62+G68+G74+G80+G86+G92+G100+G106+G112+G118+G124+G130+G136+G142+G148+G154+G160+G166+G172+G178+G184+G190+G196+G203+G210+G217+G223+G235+G240+G246+G253+G259+G264+G269+G275+G280+G286+G291+G296+G301+G306+G311+G316+G322+G364+G380+G454</f>
        <v>22.5</v>
      </c>
      <c r="H511" s="49"/>
      <c r="I511" s="145"/>
      <c r="J511" s="41"/>
      <c r="K511" s="41"/>
      <c r="L511" s="3"/>
      <c r="M511" s="3"/>
      <c r="N511" s="3"/>
      <c r="O511" s="3"/>
      <c r="P511" s="3"/>
      <c r="Q511" s="3"/>
      <c r="R511" s="3"/>
      <c r="S511" s="3"/>
    </row>
    <row r="512" spans="1:19" ht="26.25" customHeight="1" x14ac:dyDescent="0.2">
      <c r="A512" s="440" t="s">
        <v>550</v>
      </c>
      <c r="B512" s="400" t="s">
        <v>462</v>
      </c>
      <c r="C512" s="437"/>
      <c r="D512" s="353">
        <f t="shared" si="177"/>
        <v>305</v>
      </c>
      <c r="E512" s="422">
        <f>E225+E248+E350+E373</f>
        <v>305</v>
      </c>
      <c r="F512" s="422"/>
      <c r="G512" s="441"/>
      <c r="H512" s="54"/>
      <c r="I512" s="154"/>
      <c r="J512" s="161"/>
      <c r="K512" s="161"/>
      <c r="L512" s="3"/>
      <c r="M512" s="3"/>
      <c r="N512" s="3"/>
      <c r="O512" s="3"/>
      <c r="P512" s="3"/>
      <c r="Q512" s="3"/>
      <c r="R512" s="3"/>
      <c r="S512" s="3"/>
    </row>
    <row r="513" spans="1:19" ht="14.25" customHeight="1" x14ac:dyDescent="0.2">
      <c r="A513" s="442" t="s">
        <v>551</v>
      </c>
      <c r="B513" s="370" t="s">
        <v>531</v>
      </c>
      <c r="C513" s="437"/>
      <c r="D513" s="353">
        <f t="shared" si="177"/>
        <v>20</v>
      </c>
      <c r="E513" s="410">
        <f>SUM(E475)</f>
        <v>20</v>
      </c>
      <c r="F513" s="410"/>
      <c r="G513" s="441"/>
      <c r="H513" s="54"/>
      <c r="I513" s="154"/>
      <c r="J513" s="161"/>
      <c r="K513" s="161"/>
      <c r="L513" s="3"/>
      <c r="M513" s="3"/>
      <c r="N513" s="3"/>
      <c r="O513" s="3"/>
      <c r="P513" s="3"/>
      <c r="Q513" s="3"/>
      <c r="R513" s="3"/>
      <c r="S513" s="3"/>
    </row>
    <row r="514" spans="1:19" ht="35.25" customHeight="1" x14ac:dyDescent="0.2">
      <c r="A514" s="440" t="s">
        <v>552</v>
      </c>
      <c r="B514" s="284" t="s">
        <v>368</v>
      </c>
      <c r="C514" s="444"/>
      <c r="D514" s="353">
        <f t="shared" si="177"/>
        <v>5655.6000000000013</v>
      </c>
      <c r="E514" s="410">
        <f>SUM(E247+E281+E333+E346+E368+E382+E412+E415+E419+E423)</f>
        <v>762</v>
      </c>
      <c r="F514" s="410">
        <f>SUM(F247+F281+F333+F346+F368+F382+F412+F415+F419+F423)</f>
        <v>74</v>
      </c>
      <c r="G514" s="441">
        <f>SUM(G247+G281+G333+G346+G368+G382+G412+G415+G419+G423)</f>
        <v>4893.6000000000013</v>
      </c>
      <c r="H514" s="54"/>
      <c r="I514" s="154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1:19" ht="94.5" customHeight="1" x14ac:dyDescent="0.2">
      <c r="A515" s="440" t="s">
        <v>553</v>
      </c>
      <c r="B515" s="445" t="s">
        <v>332</v>
      </c>
      <c r="C515" s="444"/>
      <c r="D515" s="354">
        <f t="shared" si="177"/>
        <v>63</v>
      </c>
      <c r="E515" s="354">
        <f>SUM(E218+E211+E204+E197)</f>
        <v>63</v>
      </c>
      <c r="F515" s="354">
        <f>SUM(F218+F211+F204+F197)</f>
        <v>62.1</v>
      </c>
      <c r="G515" s="439"/>
      <c r="H515" s="21"/>
      <c r="I515" s="139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1:19" ht="24.75" customHeight="1" x14ac:dyDescent="0.2">
      <c r="A516" s="440" t="s">
        <v>554</v>
      </c>
      <c r="B516" s="284" t="s">
        <v>455</v>
      </c>
      <c r="C516" s="444"/>
      <c r="D516" s="300">
        <f t="shared" si="177"/>
        <v>1700</v>
      </c>
      <c r="E516" s="354">
        <f>SUM(E369)</f>
        <v>1700</v>
      </c>
      <c r="F516" s="354"/>
      <c r="G516" s="438"/>
      <c r="H516" s="44"/>
      <c r="I516" s="142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1:19" ht="24" customHeight="1" x14ac:dyDescent="0.2">
      <c r="A517" s="440" t="s">
        <v>555</v>
      </c>
      <c r="B517" s="284" t="s">
        <v>457</v>
      </c>
      <c r="C517" s="444"/>
      <c r="D517" s="300">
        <f t="shared" si="177"/>
        <v>4</v>
      </c>
      <c r="E517" s="354">
        <f>SUM(E370)</f>
        <v>0</v>
      </c>
      <c r="F517" s="354"/>
      <c r="G517" s="438">
        <f>SUM(G370)</f>
        <v>4</v>
      </c>
      <c r="H517" s="44"/>
      <c r="I517" s="142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1:19" ht="29.25" customHeight="1" thickBot="1" x14ac:dyDescent="0.25">
      <c r="A518" s="446" t="s">
        <v>556</v>
      </c>
      <c r="B518" s="447" t="s">
        <v>662</v>
      </c>
      <c r="C518" s="448"/>
      <c r="D518" s="449">
        <f t="shared" si="177"/>
        <v>19.2</v>
      </c>
      <c r="E518" s="450">
        <f>SUM(E482)</f>
        <v>19.2</v>
      </c>
      <c r="F518" s="450">
        <f>SUM(F482)</f>
        <v>18.899999999999999</v>
      </c>
      <c r="G518" s="451"/>
      <c r="H518" s="44"/>
      <c r="I518" s="142"/>
      <c r="J518" s="142"/>
      <c r="K518" s="142"/>
      <c r="L518" s="142"/>
      <c r="M518" s="142"/>
      <c r="N518" s="3"/>
      <c r="O518" s="3"/>
      <c r="P518" s="3"/>
      <c r="Q518" s="3"/>
      <c r="R518" s="3"/>
      <c r="S518" s="3"/>
    </row>
    <row r="519" spans="1:19" x14ac:dyDescent="0.2">
      <c r="A519" s="316"/>
      <c r="B519" s="452" t="s">
        <v>64</v>
      </c>
      <c r="C519" s="444"/>
      <c r="D519" s="384"/>
      <c r="E519" s="354"/>
      <c r="F519" s="384"/>
      <c r="G519" s="354"/>
      <c r="H519" s="21"/>
      <c r="I519" s="145"/>
      <c r="J519" s="145"/>
      <c r="K519" s="145"/>
      <c r="L519" s="145"/>
      <c r="M519" s="146"/>
      <c r="N519" s="3"/>
      <c r="O519" s="3"/>
      <c r="P519" s="3"/>
      <c r="Q519" s="3"/>
      <c r="R519" s="3"/>
      <c r="S519" s="3"/>
    </row>
    <row r="520" spans="1:19" x14ac:dyDescent="0.2">
      <c r="A520" s="316" t="s">
        <v>557</v>
      </c>
      <c r="B520" s="453" t="s">
        <v>119</v>
      </c>
      <c r="C520" s="297" t="s">
        <v>107</v>
      </c>
      <c r="D520" s="357">
        <f>SUM(E520+G520)</f>
        <v>28406.700000000008</v>
      </c>
      <c r="E520" s="357">
        <f>E15+E21+E28+E34+E40+E47+E53+E59+E65+E71+E77+E83+E89+E97+E103+E109+E115+E121+E127+E133+E139+E145+E151+E157+E163+E169+E175+E181+E187+E193+E200+E207+E214+E221+E228+E329</f>
        <v>27150.800000000007</v>
      </c>
      <c r="F520" s="357">
        <f>F15+F21+F28+F34+F40+F47+F53+F59+F65+F71+F77+F83+F89+F97+F103+F109+F115+F121+F127+F133+F139+F145+F151+F157+F163+F169+F175+F181+F187+F193+F200+F207+F214+F221+F228+F329</f>
        <v>21115</v>
      </c>
      <c r="G520" s="357">
        <f>G15+G21+G28+G34+G40+G47+G53+G59+G65+G71+G77+G83+G89+G97+G103+G109+G115+G121+G127+G133+G139+G145+G151+G157+G163+G169+G175+G181+G187+G193+G200+G207+G214+G221+G228+G329</f>
        <v>1255.9000000000001</v>
      </c>
      <c r="H520" s="48"/>
      <c r="I520" s="149"/>
      <c r="J520" s="149"/>
      <c r="K520" s="149"/>
      <c r="L520" s="149"/>
      <c r="M520" s="158"/>
      <c r="N520" s="157"/>
      <c r="O520" s="3"/>
      <c r="P520" s="3"/>
      <c r="Q520" s="3"/>
      <c r="R520" s="3"/>
      <c r="S520" s="3"/>
    </row>
    <row r="521" spans="1:19" x14ac:dyDescent="0.2">
      <c r="A521" s="316"/>
      <c r="B521" s="452" t="s">
        <v>106</v>
      </c>
      <c r="C521" s="316"/>
      <c r="D521" s="357"/>
      <c r="E521" s="354"/>
      <c r="F521" s="384"/>
      <c r="G521" s="354"/>
      <c r="H521" s="21"/>
      <c r="I521" s="139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1:19" ht="12.75" customHeight="1" x14ac:dyDescent="0.2">
      <c r="A522" s="316" t="s">
        <v>558</v>
      </c>
      <c r="B522" s="282" t="s">
        <v>430</v>
      </c>
      <c r="C522" s="316"/>
      <c r="D522" s="354">
        <f t="shared" ref="D522:D528" si="178">SUM(E522+G522)</f>
        <v>13621.1</v>
      </c>
      <c r="E522" s="354">
        <f>E16+E22+E29+E35+E41+E48+E54+E60+E66+E72+E78+E84+E90+E98+E104+E110+E116+E122+E128+E134+E140+E146+E152+E158+E164+E170+E176+E182+E188+E194+E201+E208+E215+E222+E229+E330</f>
        <v>12773.800000000001</v>
      </c>
      <c r="F522" s="354">
        <f>F16+F22+F29+F35+F41+F48+F54+F60+F66+F72+F78+F84+F90+F98+F104+F110+F116+F122+F128+F134+F140+F146+F152+F158+F164+F170+F176+F182+F188+F194+F201+F208+F215+F222+F229+F330</f>
        <v>9234.4999999999982</v>
      </c>
      <c r="G522" s="354">
        <f>G16+G22+G29+G35+G41+G48+G54+G60+G66+G72+G78+G84+G90+G98+G104+G110+G116+G122+G128+G134+G140+G146+G152+G158+G164+G170+G176+G182+G188+G194+G201+G208+G215+G222+G229+G330</f>
        <v>847.3</v>
      </c>
      <c r="H522" s="42"/>
      <c r="I522" s="156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1:19" ht="24" x14ac:dyDescent="0.2">
      <c r="A523" s="292" t="s">
        <v>559</v>
      </c>
      <c r="B523" s="284" t="s">
        <v>217</v>
      </c>
      <c r="C523" s="416"/>
      <c r="D523" s="354">
        <f t="shared" si="178"/>
        <v>12157.799999999997</v>
      </c>
      <c r="E523" s="354">
        <f>E17+E23+E30+E36+E42+E49+E55+E61+E67+E73+E79+E85+E91+E99+E105+E111+E117+E123+E129+E135+E141+E147+E153+E159+E165+E171+E177+E183+E189+E195+E202+E209+E216+E230+E331</f>
        <v>12157.799999999997</v>
      </c>
      <c r="F523" s="354">
        <f>F17+F23+F30+F36+F42+F49+F55+F61+F67+F73+F79+F85+F91+F99+F105+F111+F117+F123+F129+F135+F141+F147+F153+F159+F165+F171+F177+F183+F189+F195+F202+F209+F216+F230+F331</f>
        <v>11469.199999999999</v>
      </c>
      <c r="G523" s="354"/>
      <c r="H523" s="49"/>
      <c r="I523" s="145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1:19" ht="36.75" customHeight="1" x14ac:dyDescent="0.2">
      <c r="A524" s="292" t="s">
        <v>560</v>
      </c>
      <c r="B524" s="399" t="s">
        <v>221</v>
      </c>
      <c r="C524" s="416"/>
      <c r="D524" s="354">
        <f t="shared" si="178"/>
        <v>89.1</v>
      </c>
      <c r="E524" s="354">
        <f>E24+E43</f>
        <v>89.1</v>
      </c>
      <c r="F524" s="354">
        <f>F24+F43</f>
        <v>82.2</v>
      </c>
      <c r="G524" s="354"/>
      <c r="H524" s="49"/>
      <c r="I524" s="145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1:19" ht="48.75" customHeight="1" x14ac:dyDescent="0.2">
      <c r="A525" s="292" t="s">
        <v>561</v>
      </c>
      <c r="B525" s="398" t="s">
        <v>425</v>
      </c>
      <c r="C525" s="416"/>
      <c r="D525" s="354">
        <f t="shared" si="178"/>
        <v>3.1</v>
      </c>
      <c r="E525" s="410">
        <f>SUM(E332)</f>
        <v>3.1</v>
      </c>
      <c r="F525" s="410">
        <f>SUM(F332)</f>
        <v>0.1</v>
      </c>
      <c r="G525" s="410">
        <f>SUM(G332)</f>
        <v>0</v>
      </c>
      <c r="H525" s="54"/>
      <c r="I525" s="154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1:19" ht="12.75" customHeight="1" x14ac:dyDescent="0.2">
      <c r="A526" s="316" t="s">
        <v>562</v>
      </c>
      <c r="B526" s="282" t="s">
        <v>219</v>
      </c>
      <c r="C526" s="407"/>
      <c r="D526" s="354">
        <f t="shared" si="178"/>
        <v>1681.3</v>
      </c>
      <c r="E526" s="354">
        <f>E18+E25+E31+E37+E44+E50+E56+E62+E68+E74+E80+E86+E92+E100+E106+E112+E118+E124+E130+E136+E142+E148+E154+E160+E166+E172+E178+E184+E190+E196+E203+E210+E217+E223</f>
        <v>1670</v>
      </c>
      <c r="F526" s="354">
        <f>F18+F25+F31+F37+F44+F50+F56+F62+F68+F74+F80+F86+F92+F100+F106+F112+F118+F124+F130+F136+F142+F148+F154+F160+F166+F172+F178+F184+F190+F196+F203+F210+F217+F223</f>
        <v>260.20000000000005</v>
      </c>
      <c r="G526" s="354">
        <f>G18+G25+G31+G37+G44+G50+G56+G62+G68+G74+G80+G86+G92+G100+G106+G112+G118+G124+G130+G136+G142+G148+G154+G160+G166+G172+G178+G184+G190+G196+G203+G210+G217+G223</f>
        <v>11.3</v>
      </c>
      <c r="H526" s="49"/>
      <c r="I526" s="145"/>
      <c r="J526" s="140"/>
      <c r="K526" s="140"/>
      <c r="L526" s="3"/>
      <c r="M526" s="3"/>
      <c r="N526" s="4"/>
      <c r="O526" s="3"/>
      <c r="P526" s="3"/>
      <c r="Q526" s="3"/>
      <c r="R526" s="3"/>
      <c r="S526" s="3"/>
    </row>
    <row r="527" spans="1:19" ht="36" customHeight="1" x14ac:dyDescent="0.2">
      <c r="A527" s="292" t="s">
        <v>563</v>
      </c>
      <c r="B527" s="399" t="s">
        <v>368</v>
      </c>
      <c r="C527" s="407"/>
      <c r="D527" s="354">
        <f t="shared" si="178"/>
        <v>791.3</v>
      </c>
      <c r="E527" s="410">
        <f>SUM(E333)</f>
        <v>394</v>
      </c>
      <c r="F527" s="410">
        <f>SUM(F333)</f>
        <v>6.7</v>
      </c>
      <c r="G527" s="410">
        <f>SUM(G333)</f>
        <v>397.3</v>
      </c>
      <c r="H527" s="54"/>
      <c r="I527" s="154"/>
      <c r="J527" s="162"/>
      <c r="K527" s="162"/>
      <c r="L527" s="3"/>
      <c r="M527" s="3"/>
      <c r="N527" s="3"/>
      <c r="O527" s="3"/>
      <c r="P527" s="3"/>
      <c r="Q527" s="3"/>
      <c r="R527" s="3"/>
      <c r="S527" s="3"/>
    </row>
    <row r="528" spans="1:19" ht="89.25" customHeight="1" x14ac:dyDescent="0.2">
      <c r="A528" s="292" t="s">
        <v>564</v>
      </c>
      <c r="B528" s="445" t="s">
        <v>332</v>
      </c>
      <c r="C528" s="454"/>
      <c r="D528" s="354">
        <f t="shared" si="178"/>
        <v>63</v>
      </c>
      <c r="E528" s="354">
        <f>SUM(E218+E211+E204+E197)</f>
        <v>63</v>
      </c>
      <c r="F528" s="354">
        <f>SUM(F218+F211+F204+F197)</f>
        <v>62.1</v>
      </c>
      <c r="G528" s="354"/>
      <c r="H528" s="50"/>
      <c r="I528" s="150"/>
      <c r="J528" s="162"/>
      <c r="K528" s="162"/>
      <c r="L528" s="3"/>
      <c r="M528" s="3"/>
      <c r="N528" s="3"/>
      <c r="O528" s="3"/>
      <c r="P528" s="3"/>
      <c r="Q528" s="3"/>
      <c r="R528" s="3"/>
      <c r="S528" s="3"/>
    </row>
    <row r="529" spans="1:19" ht="21.75" customHeight="1" x14ac:dyDescent="0.2">
      <c r="A529" s="292" t="s">
        <v>565</v>
      </c>
      <c r="B529" s="455" t="s">
        <v>117</v>
      </c>
      <c r="C529" s="297"/>
      <c r="D529" s="456">
        <f>E529+G529</f>
        <v>3550.8</v>
      </c>
      <c r="E529" s="357">
        <f>E531</f>
        <v>922.40000000000009</v>
      </c>
      <c r="F529" s="357">
        <f t="shared" ref="F529:G529" si="179">F531</f>
        <v>82.9</v>
      </c>
      <c r="G529" s="357">
        <f t="shared" si="179"/>
        <v>2628.4</v>
      </c>
      <c r="H529" s="49"/>
      <c r="I529" s="163"/>
      <c r="J529" s="163"/>
      <c r="K529" s="163"/>
      <c r="L529" s="163"/>
      <c r="M529" s="158"/>
      <c r="N529" s="146"/>
      <c r="O529" s="3"/>
      <c r="P529" s="3"/>
      <c r="Q529" s="3"/>
      <c r="R529" s="3"/>
      <c r="S529" s="3"/>
    </row>
    <row r="530" spans="1:19" x14ac:dyDescent="0.2">
      <c r="A530" s="316"/>
      <c r="B530" s="272" t="s">
        <v>106</v>
      </c>
      <c r="C530" s="297"/>
      <c r="D530" s="384"/>
      <c r="E530" s="354"/>
      <c r="F530" s="384"/>
      <c r="G530" s="354"/>
      <c r="H530" s="21"/>
      <c r="I530" s="139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1:19" x14ac:dyDescent="0.2">
      <c r="A531" s="316" t="s">
        <v>566</v>
      </c>
      <c r="B531" s="455"/>
      <c r="C531" s="272" t="s">
        <v>101</v>
      </c>
      <c r="D531" s="384">
        <f t="shared" ref="D531:D537" si="180">E531+G531</f>
        <v>3550.8</v>
      </c>
      <c r="E531" s="354">
        <f>E533+E534+E535+E536+E537</f>
        <v>922.40000000000009</v>
      </c>
      <c r="F531" s="354">
        <f t="shared" ref="F531:G531" si="181">F533+F534+F535+F536+F537</f>
        <v>82.9</v>
      </c>
      <c r="G531" s="354">
        <f t="shared" si="181"/>
        <v>2628.4</v>
      </c>
      <c r="H531" s="21"/>
      <c r="I531" s="139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1:19" s="1" customFormat="1" ht="12.75" customHeight="1" x14ac:dyDescent="0.2">
      <c r="A532" s="316"/>
      <c r="B532" s="272" t="s">
        <v>64</v>
      </c>
      <c r="C532" s="297"/>
      <c r="D532" s="384"/>
      <c r="E532" s="354"/>
      <c r="F532" s="355"/>
      <c r="G532" s="354"/>
      <c r="H532" s="21"/>
      <c r="I532" s="139"/>
      <c r="J532" s="161"/>
      <c r="K532" s="161"/>
      <c r="L532" s="161"/>
      <c r="M532" s="161"/>
      <c r="N532" s="161"/>
      <c r="O532" s="161"/>
      <c r="P532" s="161"/>
      <c r="Q532" s="161"/>
      <c r="R532" s="161"/>
      <c r="S532" s="161"/>
    </row>
    <row r="533" spans="1:19" s="1" customFormat="1" ht="12.75" customHeight="1" x14ac:dyDescent="0.2">
      <c r="A533" s="316" t="s">
        <v>567</v>
      </c>
      <c r="B533" s="282" t="s">
        <v>430</v>
      </c>
      <c r="C533" s="297"/>
      <c r="D533" s="384">
        <f t="shared" si="180"/>
        <v>807.4</v>
      </c>
      <c r="E533" s="354">
        <f>E239+E338</f>
        <v>376.7</v>
      </c>
      <c r="F533" s="354">
        <f>F239+F338</f>
        <v>74.900000000000006</v>
      </c>
      <c r="G533" s="354">
        <f>G239+G338</f>
        <v>430.7</v>
      </c>
      <c r="H533" s="44"/>
      <c r="I533" s="142"/>
      <c r="J533" s="161"/>
      <c r="K533" s="161"/>
      <c r="L533" s="161"/>
      <c r="M533" s="161"/>
      <c r="N533" s="161"/>
      <c r="O533" s="161"/>
      <c r="P533" s="161"/>
      <c r="Q533" s="161"/>
      <c r="R533" s="161"/>
      <c r="S533" s="161"/>
    </row>
    <row r="534" spans="1:19" s="1" customFormat="1" ht="12.75" customHeight="1" x14ac:dyDescent="0.2">
      <c r="A534" s="316" t="s">
        <v>568</v>
      </c>
      <c r="B534" s="282" t="s">
        <v>219</v>
      </c>
      <c r="C534" s="297"/>
      <c r="D534" s="384">
        <f t="shared" si="180"/>
        <v>40</v>
      </c>
      <c r="E534" s="354">
        <f>E240</f>
        <v>40</v>
      </c>
      <c r="F534" s="354">
        <f>F240</f>
        <v>2</v>
      </c>
      <c r="G534" s="354">
        <f>G240</f>
        <v>0</v>
      </c>
      <c r="H534" s="44"/>
      <c r="I534" s="142"/>
      <c r="J534" s="161"/>
      <c r="K534" s="161"/>
      <c r="L534" s="161"/>
      <c r="M534" s="161"/>
      <c r="N534" s="161"/>
      <c r="O534" s="161"/>
      <c r="P534" s="161"/>
      <c r="Q534" s="161"/>
      <c r="R534" s="161"/>
      <c r="S534" s="161"/>
    </row>
    <row r="535" spans="1:19" s="1" customFormat="1" ht="12.75" customHeight="1" x14ac:dyDescent="0.2">
      <c r="A535" s="316" t="s">
        <v>569</v>
      </c>
      <c r="B535" s="360" t="s">
        <v>414</v>
      </c>
      <c r="C535" s="297"/>
      <c r="D535" s="384">
        <f t="shared" si="180"/>
        <v>458</v>
      </c>
      <c r="E535" s="354">
        <f>E344</f>
        <v>458</v>
      </c>
      <c r="F535" s="355"/>
      <c r="G535" s="354"/>
      <c r="H535" s="21"/>
      <c r="I535" s="139"/>
      <c r="J535" s="161"/>
      <c r="K535" s="161"/>
      <c r="L535" s="161"/>
      <c r="M535" s="161"/>
      <c r="N535" s="161"/>
      <c r="O535" s="161"/>
      <c r="P535" s="161"/>
      <c r="Q535" s="161"/>
      <c r="R535" s="161"/>
      <c r="S535" s="161"/>
    </row>
    <row r="536" spans="1:19" s="1" customFormat="1" ht="12.75" customHeight="1" x14ac:dyDescent="0.2">
      <c r="A536" s="401" t="s">
        <v>649</v>
      </c>
      <c r="B536" s="232" t="s">
        <v>738</v>
      </c>
      <c r="C536" s="297"/>
      <c r="D536" s="384">
        <f t="shared" si="180"/>
        <v>460</v>
      </c>
      <c r="E536" s="354"/>
      <c r="F536" s="354"/>
      <c r="G536" s="354">
        <f>G345</f>
        <v>460</v>
      </c>
      <c r="H536" s="49"/>
      <c r="I536" s="145"/>
      <c r="J536" s="161"/>
      <c r="K536" s="161"/>
      <c r="L536" s="161"/>
      <c r="M536" s="161"/>
      <c r="N536" s="161"/>
      <c r="O536" s="161"/>
      <c r="P536" s="161"/>
      <c r="Q536" s="161"/>
      <c r="R536" s="161"/>
      <c r="S536" s="161"/>
    </row>
    <row r="537" spans="1:19" s="1" customFormat="1" ht="36" customHeight="1" x14ac:dyDescent="0.2">
      <c r="A537" s="292" t="s">
        <v>570</v>
      </c>
      <c r="B537" s="399" t="s">
        <v>368</v>
      </c>
      <c r="C537" s="297"/>
      <c r="D537" s="384">
        <f t="shared" si="180"/>
        <v>1785.4</v>
      </c>
      <c r="E537" s="354">
        <f>E346</f>
        <v>47.7</v>
      </c>
      <c r="F537" s="354">
        <f>F346</f>
        <v>6</v>
      </c>
      <c r="G537" s="354">
        <f>G346</f>
        <v>1737.7</v>
      </c>
      <c r="H537" s="21"/>
      <c r="I537" s="139"/>
      <c r="J537" s="161"/>
      <c r="K537" s="161"/>
      <c r="L537" s="161"/>
      <c r="M537" s="161"/>
      <c r="N537" s="161"/>
      <c r="O537" s="161"/>
      <c r="P537" s="161"/>
      <c r="Q537" s="161"/>
      <c r="R537" s="161"/>
      <c r="S537" s="161"/>
    </row>
    <row r="538" spans="1:19" s="1" customFormat="1" ht="12.75" customHeight="1" x14ac:dyDescent="0.2">
      <c r="A538" s="316" t="s">
        <v>571</v>
      </c>
      <c r="B538" s="278" t="s">
        <v>112</v>
      </c>
      <c r="C538" s="403"/>
      <c r="D538" s="408">
        <f>SUM(E538+G538)</f>
        <v>5297.6</v>
      </c>
      <c r="E538" s="408">
        <f t="shared" ref="E538:G538" si="182">E540</f>
        <v>3104.5</v>
      </c>
      <c r="F538" s="408">
        <f t="shared" si="182"/>
        <v>746</v>
      </c>
      <c r="G538" s="408">
        <f t="shared" si="182"/>
        <v>2193.1</v>
      </c>
      <c r="H538" s="51"/>
      <c r="I538" s="164"/>
      <c r="J538" s="164"/>
      <c r="K538" s="164"/>
      <c r="L538" s="164"/>
      <c r="M538" s="165"/>
      <c r="N538" s="165"/>
      <c r="O538" s="161"/>
      <c r="P538" s="161"/>
      <c r="Q538" s="161"/>
      <c r="R538" s="161"/>
      <c r="S538" s="161"/>
    </row>
    <row r="539" spans="1:19" s="1" customFormat="1" ht="12.75" customHeight="1" x14ac:dyDescent="0.2">
      <c r="A539" s="316"/>
      <c r="B539" s="272" t="s">
        <v>106</v>
      </c>
      <c r="C539" s="403"/>
      <c r="D539" s="408"/>
      <c r="E539" s="354"/>
      <c r="F539" s="355"/>
      <c r="G539" s="354"/>
      <c r="H539" s="50"/>
      <c r="I539" s="150"/>
      <c r="J539" s="166"/>
      <c r="K539" s="166"/>
      <c r="L539" s="161"/>
      <c r="M539" s="161"/>
      <c r="N539" s="161"/>
      <c r="O539" s="161"/>
      <c r="P539" s="161"/>
      <c r="Q539" s="161"/>
      <c r="R539" s="161"/>
      <c r="S539" s="161"/>
    </row>
    <row r="540" spans="1:19" s="1" customFormat="1" ht="12.75" customHeight="1" x14ac:dyDescent="0.2">
      <c r="A540" s="316" t="s">
        <v>572</v>
      </c>
      <c r="B540" s="278"/>
      <c r="C540" s="403" t="s">
        <v>100</v>
      </c>
      <c r="D540" s="354">
        <f t="shared" ref="D540:D548" si="183">SUM(E540+G540)</f>
        <v>5297.6</v>
      </c>
      <c r="E540" s="410">
        <f>E542+E543+E544+E545+E546+E547+E548</f>
        <v>3104.5</v>
      </c>
      <c r="F540" s="410">
        <f t="shared" ref="F540:G540" si="184">F542+F543+F544+F545+F546+F547+F548</f>
        <v>746</v>
      </c>
      <c r="G540" s="410">
        <f t="shared" si="184"/>
        <v>2193.1</v>
      </c>
      <c r="H540" s="52"/>
      <c r="I540" s="152"/>
      <c r="J540" s="165"/>
      <c r="K540" s="165"/>
      <c r="L540" s="165"/>
      <c r="M540" s="165"/>
      <c r="N540" s="161"/>
      <c r="O540" s="161"/>
      <c r="P540" s="161"/>
      <c r="Q540" s="161"/>
      <c r="R540" s="161"/>
      <c r="S540" s="161"/>
    </row>
    <row r="541" spans="1:19" s="1" customFormat="1" ht="12.75" customHeight="1" x14ac:dyDescent="0.2">
      <c r="A541" s="316"/>
      <c r="B541" s="457" t="s">
        <v>64</v>
      </c>
      <c r="C541" s="403"/>
      <c r="D541" s="354"/>
      <c r="E541" s="354"/>
      <c r="F541" s="355"/>
      <c r="G541" s="354"/>
      <c r="H541" s="50"/>
      <c r="I541" s="150"/>
      <c r="J541" s="166"/>
      <c r="K541" s="166"/>
      <c r="L541" s="161"/>
      <c r="M541" s="161"/>
      <c r="N541" s="161"/>
      <c r="O541" s="161"/>
      <c r="P541" s="161"/>
      <c r="Q541" s="161"/>
      <c r="R541" s="161"/>
      <c r="S541" s="161"/>
    </row>
    <row r="542" spans="1:19" s="1" customFormat="1" ht="12.75" customHeight="1" x14ac:dyDescent="0.2">
      <c r="A542" s="316" t="s">
        <v>573</v>
      </c>
      <c r="B542" s="282" t="s">
        <v>574</v>
      </c>
      <c r="C542" s="316"/>
      <c r="D542" s="354">
        <f t="shared" si="183"/>
        <v>2322.1</v>
      </c>
      <c r="E542" s="410">
        <f>E351</f>
        <v>1096</v>
      </c>
      <c r="F542" s="410">
        <f>F351</f>
        <v>714.8</v>
      </c>
      <c r="G542" s="410">
        <f>G351</f>
        <v>1226.0999999999999</v>
      </c>
      <c r="H542" s="52"/>
      <c r="I542" s="152"/>
      <c r="J542" s="166"/>
      <c r="K542" s="166"/>
      <c r="L542" s="161"/>
      <c r="M542" s="161"/>
      <c r="N542" s="161"/>
      <c r="O542" s="161"/>
      <c r="P542" s="161"/>
      <c r="Q542" s="161"/>
      <c r="R542" s="161"/>
      <c r="S542" s="161"/>
    </row>
    <row r="543" spans="1:19" s="1" customFormat="1" x14ac:dyDescent="0.2">
      <c r="A543" s="316" t="s">
        <v>575</v>
      </c>
      <c r="B543" s="282" t="s">
        <v>219</v>
      </c>
      <c r="C543" s="316"/>
      <c r="D543" s="354">
        <f t="shared" si="183"/>
        <v>10</v>
      </c>
      <c r="E543" s="410">
        <f>E364</f>
        <v>10</v>
      </c>
      <c r="F543" s="410"/>
      <c r="G543" s="410"/>
      <c r="H543" s="54"/>
      <c r="I543" s="154"/>
      <c r="J543" s="161"/>
      <c r="K543" s="161"/>
      <c r="L543" s="161"/>
      <c r="M543" s="161"/>
      <c r="N543" s="161"/>
      <c r="O543" s="161"/>
      <c r="P543" s="161"/>
      <c r="Q543" s="161"/>
      <c r="R543" s="161"/>
      <c r="S543" s="161"/>
    </row>
    <row r="544" spans="1:19" s="1" customFormat="1" ht="24" x14ac:dyDescent="0.2">
      <c r="A544" s="292" t="s">
        <v>576</v>
      </c>
      <c r="B544" s="360" t="s">
        <v>462</v>
      </c>
      <c r="C544" s="316"/>
      <c r="D544" s="354">
        <f t="shared" si="183"/>
        <v>247</v>
      </c>
      <c r="E544" s="410">
        <f>E350</f>
        <v>247</v>
      </c>
      <c r="F544" s="410"/>
      <c r="G544" s="410"/>
      <c r="H544" s="54"/>
      <c r="I544" s="154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</row>
    <row r="545" spans="1:19" s="1" customFormat="1" ht="45.75" customHeight="1" x14ac:dyDescent="0.2">
      <c r="A545" s="292" t="s">
        <v>577</v>
      </c>
      <c r="B545" s="284" t="s">
        <v>425</v>
      </c>
      <c r="C545" s="350"/>
      <c r="D545" s="354">
        <f t="shared" si="183"/>
        <v>51.2</v>
      </c>
      <c r="E545" s="410">
        <f t="shared" ref="E545:G546" si="185">SUM(E367)</f>
        <v>1</v>
      </c>
      <c r="F545" s="410">
        <f t="shared" si="185"/>
        <v>1</v>
      </c>
      <c r="G545" s="410">
        <f t="shared" si="185"/>
        <v>50.2</v>
      </c>
      <c r="H545" s="54"/>
      <c r="I545" s="154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</row>
    <row r="546" spans="1:19" s="1" customFormat="1" ht="36" customHeight="1" x14ac:dyDescent="0.2">
      <c r="A546" s="292" t="s">
        <v>578</v>
      </c>
      <c r="B546" s="284" t="s">
        <v>368</v>
      </c>
      <c r="C546" s="350"/>
      <c r="D546" s="354">
        <f t="shared" si="183"/>
        <v>963.3</v>
      </c>
      <c r="E546" s="410">
        <f t="shared" si="185"/>
        <v>50.5</v>
      </c>
      <c r="F546" s="410">
        <f t="shared" si="185"/>
        <v>30.2</v>
      </c>
      <c r="G546" s="410">
        <f t="shared" si="185"/>
        <v>912.8</v>
      </c>
      <c r="H546" s="54"/>
      <c r="I546" s="154"/>
      <c r="J546" s="161"/>
      <c r="K546" s="161"/>
      <c r="L546" s="161"/>
      <c r="M546" s="161"/>
      <c r="N546" s="161"/>
      <c r="O546" s="161"/>
      <c r="P546" s="161"/>
      <c r="Q546" s="161"/>
      <c r="R546" s="161"/>
      <c r="S546" s="161"/>
    </row>
    <row r="547" spans="1:19" s="1" customFormat="1" ht="24" customHeight="1" x14ac:dyDescent="0.2">
      <c r="A547" s="292" t="s">
        <v>579</v>
      </c>
      <c r="B547" s="284" t="s">
        <v>455</v>
      </c>
      <c r="C547" s="350"/>
      <c r="D547" s="354">
        <f t="shared" si="183"/>
        <v>1700</v>
      </c>
      <c r="E547" s="410">
        <f>SUM(E369)</f>
        <v>1700</v>
      </c>
      <c r="F547" s="410"/>
      <c r="G547" s="410"/>
      <c r="H547" s="54"/>
      <c r="I547" s="154"/>
      <c r="J547" s="161"/>
      <c r="K547" s="161"/>
      <c r="L547" s="161"/>
      <c r="M547" s="161"/>
      <c r="N547" s="161"/>
      <c r="O547" s="161"/>
      <c r="P547" s="161"/>
      <c r="Q547" s="161"/>
      <c r="R547" s="161"/>
      <c r="S547" s="161"/>
    </row>
    <row r="548" spans="1:19" s="1" customFormat="1" ht="23.25" customHeight="1" x14ac:dyDescent="0.2">
      <c r="A548" s="292" t="s">
        <v>580</v>
      </c>
      <c r="B548" s="284" t="s">
        <v>457</v>
      </c>
      <c r="C548" s="350"/>
      <c r="D548" s="354">
        <f t="shared" si="183"/>
        <v>4</v>
      </c>
      <c r="E548" s="410">
        <f>SUM(E370)</f>
        <v>0</v>
      </c>
      <c r="F548" s="410"/>
      <c r="G548" s="410">
        <f>SUM(G370)</f>
        <v>4</v>
      </c>
      <c r="H548" s="54"/>
      <c r="I548" s="154"/>
      <c r="J548" s="161"/>
      <c r="K548" s="161"/>
      <c r="L548" s="161"/>
      <c r="M548" s="161"/>
      <c r="N548" s="161"/>
      <c r="O548" s="161"/>
      <c r="P548" s="161"/>
      <c r="Q548" s="161"/>
      <c r="R548" s="161"/>
      <c r="S548" s="161"/>
    </row>
    <row r="549" spans="1:19" s="1" customFormat="1" x14ac:dyDescent="0.2">
      <c r="A549" s="316" t="s">
        <v>581</v>
      </c>
      <c r="B549" s="335" t="s">
        <v>118</v>
      </c>
      <c r="C549" s="406" t="s">
        <v>108</v>
      </c>
      <c r="D549" s="458">
        <f>E549+G549</f>
        <v>1174.1000000000001</v>
      </c>
      <c r="E549" s="357">
        <f>E224+E243+E371</f>
        <v>865.7</v>
      </c>
      <c r="F549" s="357">
        <f>F224+F243+F371</f>
        <v>616</v>
      </c>
      <c r="G549" s="357">
        <f>G224+G243+G371</f>
        <v>308.40000000000003</v>
      </c>
      <c r="H549" s="49"/>
      <c r="I549" s="145"/>
      <c r="J549" s="145"/>
      <c r="K549" s="145"/>
      <c r="L549" s="145"/>
      <c r="M549" s="167"/>
      <c r="N549" s="165"/>
      <c r="O549" s="161"/>
      <c r="P549" s="161"/>
      <c r="Q549" s="161"/>
      <c r="R549" s="161"/>
      <c r="S549" s="161"/>
    </row>
    <row r="550" spans="1:19" s="1" customFormat="1" ht="12.75" customHeight="1" x14ac:dyDescent="0.2">
      <c r="A550" s="316"/>
      <c r="B550" s="272" t="s">
        <v>64</v>
      </c>
      <c r="C550" s="406"/>
      <c r="D550" s="355"/>
      <c r="E550" s="354"/>
      <c r="F550" s="355"/>
      <c r="G550" s="354"/>
      <c r="H550" s="50"/>
      <c r="I550" s="150"/>
      <c r="J550" s="161"/>
      <c r="K550" s="166"/>
      <c r="L550" s="161"/>
      <c r="M550" s="161"/>
      <c r="N550" s="161"/>
      <c r="O550" s="161"/>
      <c r="P550" s="161"/>
      <c r="Q550" s="161"/>
      <c r="R550" s="161"/>
      <c r="S550" s="161"/>
    </row>
    <row r="551" spans="1:19" s="1" customFormat="1" ht="12.75" customHeight="1" x14ac:dyDescent="0.2">
      <c r="A551" s="316" t="s">
        <v>582</v>
      </c>
      <c r="B551" s="282" t="s">
        <v>430</v>
      </c>
      <c r="C551" s="406"/>
      <c r="D551" s="355">
        <f t="shared" ref="D551:D555" si="186">E551+G551</f>
        <v>537.29999999999995</v>
      </c>
      <c r="E551" s="354">
        <f>E244+E372</f>
        <v>245.7</v>
      </c>
      <c r="F551" s="354">
        <f>F244+F372</f>
        <v>200</v>
      </c>
      <c r="G551" s="354">
        <f>G244+G372</f>
        <v>291.60000000000002</v>
      </c>
      <c r="H551" s="21"/>
      <c r="I551" s="139"/>
      <c r="J551" s="165"/>
      <c r="K551" s="165"/>
      <c r="L551" s="161"/>
      <c r="M551" s="161"/>
      <c r="N551" s="161"/>
      <c r="O551" s="161"/>
      <c r="P551" s="161"/>
      <c r="Q551" s="161"/>
      <c r="R551" s="161"/>
      <c r="S551" s="161"/>
    </row>
    <row r="552" spans="1:19" s="1" customFormat="1" x14ac:dyDescent="0.2">
      <c r="A552" s="271" t="s">
        <v>583</v>
      </c>
      <c r="B552" s="370" t="s">
        <v>365</v>
      </c>
      <c r="C552" s="406"/>
      <c r="D552" s="355">
        <f t="shared" si="186"/>
        <v>503.1</v>
      </c>
      <c r="E552" s="354">
        <f>E245</f>
        <v>503.1</v>
      </c>
      <c r="F552" s="354">
        <f>F245</f>
        <v>390</v>
      </c>
      <c r="G552" s="354"/>
      <c r="H552" s="44"/>
      <c r="I552" s="142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</row>
    <row r="553" spans="1:19" s="1" customFormat="1" x14ac:dyDescent="0.2">
      <c r="A553" s="271" t="s">
        <v>584</v>
      </c>
      <c r="B553" s="282" t="s">
        <v>219</v>
      </c>
      <c r="C553" s="406"/>
      <c r="D553" s="355">
        <f t="shared" si="186"/>
        <v>8</v>
      </c>
      <c r="E553" s="354">
        <f>E246</f>
        <v>3</v>
      </c>
      <c r="F553" s="354">
        <f>F246</f>
        <v>2</v>
      </c>
      <c r="G553" s="354">
        <f>G246</f>
        <v>5</v>
      </c>
      <c r="H553" s="44"/>
      <c r="I553" s="142"/>
      <c r="J553" s="166"/>
      <c r="K553" s="166"/>
      <c r="L553" s="161"/>
      <c r="M553" s="161"/>
      <c r="N553" s="161"/>
      <c r="O553" s="161"/>
      <c r="P553" s="161"/>
      <c r="Q553" s="161"/>
      <c r="R553" s="161"/>
      <c r="S553" s="161"/>
    </row>
    <row r="554" spans="1:19" s="1" customFormat="1" ht="24" x14ac:dyDescent="0.2">
      <c r="A554" s="283" t="s">
        <v>585</v>
      </c>
      <c r="B554" s="360" t="s">
        <v>586</v>
      </c>
      <c r="C554" s="406"/>
      <c r="D554" s="355">
        <f t="shared" si="186"/>
        <v>58</v>
      </c>
      <c r="E554" s="354">
        <f>E225+E248+E373</f>
        <v>58</v>
      </c>
      <c r="F554" s="354"/>
      <c r="G554" s="354"/>
      <c r="H554" s="44"/>
      <c r="I554" s="142"/>
      <c r="J554" s="166"/>
      <c r="K554" s="166"/>
      <c r="L554" s="161"/>
      <c r="M554" s="161"/>
      <c r="N554" s="161"/>
      <c r="O554" s="161"/>
      <c r="P554" s="161"/>
      <c r="Q554" s="161"/>
      <c r="R554" s="161"/>
      <c r="S554" s="161"/>
    </row>
    <row r="555" spans="1:19" s="1" customFormat="1" ht="36" customHeight="1" x14ac:dyDescent="0.2">
      <c r="A555" s="459" t="s">
        <v>587</v>
      </c>
      <c r="B555" s="358" t="s">
        <v>368</v>
      </c>
      <c r="C555" s="406"/>
      <c r="D555" s="355">
        <f t="shared" si="186"/>
        <v>67.7</v>
      </c>
      <c r="E555" s="354">
        <f>E247</f>
        <v>55.9</v>
      </c>
      <c r="F555" s="354">
        <f>F247</f>
        <v>24</v>
      </c>
      <c r="G555" s="354">
        <f>G247</f>
        <v>11.8</v>
      </c>
      <c r="H555" s="21"/>
      <c r="I555" s="139"/>
      <c r="J555" s="161"/>
      <c r="K555" s="161"/>
      <c r="L555" s="161"/>
      <c r="M555" s="161"/>
      <c r="N555" s="161"/>
      <c r="O555" s="161"/>
      <c r="P555" s="161"/>
      <c r="Q555" s="161"/>
      <c r="R555" s="161"/>
      <c r="S555" s="161"/>
    </row>
    <row r="556" spans="1:19" s="1" customFormat="1" x14ac:dyDescent="0.2">
      <c r="A556" s="316" t="s">
        <v>588</v>
      </c>
      <c r="B556" s="278" t="s">
        <v>113</v>
      </c>
      <c r="C556" s="407"/>
      <c r="D556" s="408">
        <f>SUM(E556+G556)</f>
        <v>7726.4000000000005</v>
      </c>
      <c r="E556" s="408">
        <f t="shared" ref="E556:G556" si="187">E558</f>
        <v>7337.2000000000007</v>
      </c>
      <c r="F556" s="408">
        <f t="shared" si="187"/>
        <v>3448.1</v>
      </c>
      <c r="G556" s="408">
        <f t="shared" si="187"/>
        <v>389.20000000000005</v>
      </c>
      <c r="H556" s="53"/>
      <c r="I556" s="168"/>
      <c r="J556" s="168"/>
      <c r="K556" s="168"/>
      <c r="L556" s="168"/>
      <c r="M556" s="167"/>
      <c r="N556" s="165"/>
      <c r="O556" s="161"/>
      <c r="P556" s="161"/>
      <c r="Q556" s="161"/>
      <c r="R556" s="161"/>
      <c r="S556" s="161"/>
    </row>
    <row r="557" spans="1:19" s="1" customFormat="1" x14ac:dyDescent="0.2">
      <c r="A557" s="316"/>
      <c r="B557" s="272" t="s">
        <v>106</v>
      </c>
      <c r="C557" s="407"/>
      <c r="D557" s="408"/>
      <c r="E557" s="354"/>
      <c r="F557" s="355"/>
      <c r="G557" s="354"/>
      <c r="H557" s="21"/>
      <c r="I557" s="139"/>
      <c r="J557" s="161"/>
      <c r="K557" s="161"/>
      <c r="L557" s="161"/>
      <c r="M557" s="161"/>
      <c r="N557" s="161"/>
      <c r="O557" s="161"/>
      <c r="P557" s="161"/>
      <c r="Q557" s="161"/>
      <c r="R557" s="161"/>
      <c r="S557" s="161"/>
    </row>
    <row r="558" spans="1:19" s="1" customFormat="1" x14ac:dyDescent="0.2">
      <c r="A558" s="316" t="s">
        <v>589</v>
      </c>
      <c r="B558" s="278"/>
      <c r="C558" s="409" t="s">
        <v>33</v>
      </c>
      <c r="D558" s="354">
        <f t="shared" ref="D558:D565" si="188">SUM(E558+G558)</f>
        <v>7726.4000000000005</v>
      </c>
      <c r="E558" s="410">
        <f t="shared" ref="E558:G558" si="189">E560+E561+E562+E563+E564+E565</f>
        <v>7337.2000000000007</v>
      </c>
      <c r="F558" s="410">
        <f t="shared" si="189"/>
        <v>3448.1</v>
      </c>
      <c r="G558" s="410">
        <f t="shared" si="189"/>
        <v>389.20000000000005</v>
      </c>
      <c r="H558" s="54"/>
      <c r="I558" s="154"/>
      <c r="J558" s="165"/>
      <c r="K558" s="165"/>
      <c r="L558" s="165"/>
      <c r="M558" s="165"/>
      <c r="N558" s="161"/>
      <c r="O558" s="161"/>
      <c r="P558" s="161"/>
      <c r="Q558" s="161"/>
      <c r="R558" s="161"/>
      <c r="S558" s="161"/>
    </row>
    <row r="559" spans="1:19" s="1" customFormat="1" x14ac:dyDescent="0.2">
      <c r="A559" s="316"/>
      <c r="B559" s="272" t="s">
        <v>64</v>
      </c>
      <c r="C559" s="409"/>
      <c r="D559" s="354"/>
      <c r="E559" s="354"/>
      <c r="F559" s="355"/>
      <c r="G559" s="354"/>
      <c r="H559" s="49"/>
      <c r="I559" s="145"/>
      <c r="J559" s="165"/>
      <c r="K559" s="165"/>
      <c r="L559" s="161"/>
      <c r="M559" s="161"/>
      <c r="N559" s="161"/>
      <c r="O559" s="161"/>
      <c r="P559" s="161"/>
      <c r="Q559" s="161"/>
      <c r="R559" s="161"/>
      <c r="S559" s="161"/>
    </row>
    <row r="560" spans="1:19" s="1" customFormat="1" x14ac:dyDescent="0.2">
      <c r="A560" s="316" t="s">
        <v>590</v>
      </c>
      <c r="B560" s="282" t="s">
        <v>430</v>
      </c>
      <c r="C560" s="409"/>
      <c r="D560" s="354">
        <f t="shared" si="188"/>
        <v>4512.5</v>
      </c>
      <c r="E560" s="410">
        <f>E94+E234+E252+E257+E263+E270+E378</f>
        <v>4299.3</v>
      </c>
      <c r="F560" s="410">
        <f>F94+F234+F252+F257+F263+F270+F378</f>
        <v>1940.1000000000001</v>
      </c>
      <c r="G560" s="410">
        <f>G94+G234+G252+G257+G263+G270+G378</f>
        <v>213.2</v>
      </c>
      <c r="H560" s="54"/>
      <c r="I560" s="154"/>
      <c r="J560" s="161"/>
      <c r="K560" s="161"/>
      <c r="L560" s="161"/>
      <c r="M560" s="161"/>
      <c r="N560" s="161"/>
      <c r="O560" s="161"/>
      <c r="P560" s="161"/>
      <c r="Q560" s="161"/>
      <c r="R560" s="161"/>
      <c r="S560" s="161"/>
    </row>
    <row r="561" spans="1:19" s="1" customFormat="1" ht="24" x14ac:dyDescent="0.2">
      <c r="A561" s="292" t="s">
        <v>591</v>
      </c>
      <c r="B561" s="284" t="s">
        <v>385</v>
      </c>
      <c r="C561" s="409"/>
      <c r="D561" s="354">
        <f t="shared" si="188"/>
        <v>292</v>
      </c>
      <c r="E561" s="421">
        <f>E268</f>
        <v>292</v>
      </c>
      <c r="F561" s="421">
        <f>F268</f>
        <v>287.8</v>
      </c>
      <c r="G561" s="410"/>
      <c r="H561" s="54"/>
      <c r="I561" s="154"/>
      <c r="J561" s="161"/>
      <c r="K561" s="161"/>
      <c r="L561" s="161"/>
      <c r="M561" s="161"/>
      <c r="N561" s="161"/>
      <c r="O561" s="161"/>
      <c r="P561" s="161"/>
      <c r="Q561" s="161"/>
      <c r="R561" s="161"/>
      <c r="S561" s="161"/>
    </row>
    <row r="562" spans="1:19" s="1" customFormat="1" x14ac:dyDescent="0.2">
      <c r="A562" s="316" t="s">
        <v>592</v>
      </c>
      <c r="B562" s="282" t="s">
        <v>365</v>
      </c>
      <c r="C562" s="407"/>
      <c r="D562" s="354">
        <f t="shared" si="188"/>
        <v>1435.3999999999999</v>
      </c>
      <c r="E562" s="410">
        <f>E379+E258</f>
        <v>1435.3999999999999</v>
      </c>
      <c r="F562" s="410">
        <f>F379+F258</f>
        <v>343.29999999999995</v>
      </c>
      <c r="G562" s="410"/>
      <c r="H562" s="54"/>
      <c r="I562" s="154"/>
      <c r="J562" s="161"/>
      <c r="K562" s="161"/>
      <c r="L562" s="161"/>
      <c r="M562" s="161"/>
      <c r="N562" s="161"/>
      <c r="O562" s="161"/>
      <c r="P562" s="161"/>
      <c r="Q562" s="161"/>
      <c r="R562" s="161"/>
      <c r="S562" s="161"/>
    </row>
    <row r="563" spans="1:19" s="1" customFormat="1" x14ac:dyDescent="0.2">
      <c r="A563" s="316" t="s">
        <v>593</v>
      </c>
      <c r="B563" s="282" t="s">
        <v>219</v>
      </c>
      <c r="C563" s="316"/>
      <c r="D563" s="354">
        <f t="shared" si="188"/>
        <v>1158.2</v>
      </c>
      <c r="E563" s="410">
        <f>E235+E253+E259+E264+E269+E380</f>
        <v>1153.4000000000001</v>
      </c>
      <c r="F563" s="410">
        <f>F235+F253+F259+F264+F269+F380</f>
        <v>875.4</v>
      </c>
      <c r="G563" s="410">
        <f>G235+G253+G259+G264+G269+G380</f>
        <v>4.8</v>
      </c>
      <c r="H563" s="54"/>
      <c r="I563" s="154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</row>
    <row r="564" spans="1:19" s="1" customFormat="1" ht="48.75" customHeight="1" x14ac:dyDescent="0.2">
      <c r="A564" s="292" t="s">
        <v>594</v>
      </c>
      <c r="B564" s="284" t="s">
        <v>425</v>
      </c>
      <c r="C564" s="350"/>
      <c r="D564" s="354">
        <f t="shared" si="188"/>
        <v>3.4</v>
      </c>
      <c r="E564" s="410">
        <f>SUM(E381)</f>
        <v>0</v>
      </c>
      <c r="F564" s="410"/>
      <c r="G564" s="410">
        <f>SUM(G381)</f>
        <v>3.4</v>
      </c>
      <c r="H564" s="54"/>
      <c r="I564" s="154"/>
      <c r="J564" s="166"/>
      <c r="K564" s="166"/>
      <c r="L564" s="161"/>
      <c r="M564" s="161"/>
      <c r="N564" s="161"/>
      <c r="O564" s="161"/>
      <c r="P564" s="161"/>
      <c r="Q564" s="161"/>
      <c r="R564" s="161"/>
      <c r="S564" s="161"/>
    </row>
    <row r="565" spans="1:19" s="1" customFormat="1" ht="34.5" customHeight="1" x14ac:dyDescent="0.2">
      <c r="A565" s="292" t="s">
        <v>595</v>
      </c>
      <c r="B565" s="284" t="s">
        <v>368</v>
      </c>
      <c r="C565" s="350"/>
      <c r="D565" s="354">
        <f t="shared" si="188"/>
        <v>324.89999999999998</v>
      </c>
      <c r="E565" s="410">
        <f>SUM(E382)</f>
        <v>157.1</v>
      </c>
      <c r="F565" s="410">
        <f>SUM(F382)</f>
        <v>1.5</v>
      </c>
      <c r="G565" s="410">
        <f>SUM(G382)</f>
        <v>167.8</v>
      </c>
      <c r="H565" s="54"/>
      <c r="I565" s="154"/>
      <c r="J565" s="166"/>
      <c r="K565" s="166"/>
      <c r="L565" s="161"/>
      <c r="M565" s="161"/>
      <c r="N565" s="161"/>
      <c r="O565" s="161"/>
      <c r="P565" s="161"/>
      <c r="Q565" s="161"/>
      <c r="R565" s="161"/>
      <c r="S565" s="161"/>
    </row>
    <row r="566" spans="1:19" s="1" customFormat="1" ht="22.5" customHeight="1" x14ac:dyDescent="0.2">
      <c r="A566" s="292" t="s">
        <v>596</v>
      </c>
      <c r="B566" s="460" t="s">
        <v>164</v>
      </c>
      <c r="C566" s="407"/>
      <c r="D566" s="408">
        <f>SUM(E566+G566)</f>
        <v>9898.2999999999993</v>
      </c>
      <c r="E566" s="408">
        <f>E568+E569+E570+E571+E572</f>
        <v>652.69999999999993</v>
      </c>
      <c r="F566" s="408">
        <f t="shared" ref="F566:G566" si="190">F568+F569+F570+F571+F572</f>
        <v>15.299999999999999</v>
      </c>
      <c r="G566" s="408">
        <f t="shared" si="190"/>
        <v>9245.5999999999985</v>
      </c>
      <c r="H566" s="51"/>
      <c r="I566" s="169"/>
      <c r="J566" s="169"/>
      <c r="K566" s="169"/>
      <c r="L566" s="169"/>
      <c r="M566" s="167"/>
      <c r="N566" s="165"/>
      <c r="O566" s="161"/>
      <c r="P566" s="161"/>
      <c r="Q566" s="161"/>
      <c r="R566" s="161"/>
      <c r="S566" s="161"/>
    </row>
    <row r="567" spans="1:19" s="1" customFormat="1" x14ac:dyDescent="0.2">
      <c r="A567" s="316"/>
      <c r="B567" s="272" t="s">
        <v>106</v>
      </c>
      <c r="C567" s="407"/>
      <c r="D567" s="408"/>
      <c r="E567" s="354"/>
      <c r="F567" s="355"/>
      <c r="G567" s="354"/>
      <c r="H567" s="49"/>
      <c r="I567" s="145"/>
      <c r="J567" s="165"/>
      <c r="K567" s="165"/>
      <c r="L567" s="161"/>
      <c r="M567" s="161"/>
      <c r="N567" s="161"/>
      <c r="O567" s="161"/>
      <c r="P567" s="161"/>
      <c r="Q567" s="161"/>
      <c r="R567" s="161"/>
      <c r="S567" s="161"/>
    </row>
    <row r="568" spans="1:19" s="1" customFormat="1" x14ac:dyDescent="0.2">
      <c r="A568" s="316" t="s">
        <v>597</v>
      </c>
      <c r="B568" s="282" t="s">
        <v>430</v>
      </c>
      <c r="C568" s="409" t="s">
        <v>101</v>
      </c>
      <c r="D568" s="354">
        <f t="shared" ref="D568:D572" si="191">SUM(E568+G568)</f>
        <v>4679.2</v>
      </c>
      <c r="E568" s="410">
        <f>E385</f>
        <v>305.89999999999998</v>
      </c>
      <c r="F568" s="410">
        <f>F385</f>
        <v>9.6999999999999993</v>
      </c>
      <c r="G568" s="410">
        <f>G385</f>
        <v>4373.3</v>
      </c>
      <c r="H568" s="54"/>
      <c r="I568" s="154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</row>
    <row r="569" spans="1:19" s="1" customFormat="1" x14ac:dyDescent="0.2">
      <c r="A569" s="316" t="s">
        <v>598</v>
      </c>
      <c r="B569" s="282" t="s">
        <v>430</v>
      </c>
      <c r="C569" s="409" t="s">
        <v>102</v>
      </c>
      <c r="D569" s="354">
        <f t="shared" si="191"/>
        <v>582.9</v>
      </c>
      <c r="E569" s="410">
        <f>E398</f>
        <v>284.5</v>
      </c>
      <c r="F569" s="410"/>
      <c r="G569" s="410">
        <f>G398</f>
        <v>298.39999999999998</v>
      </c>
      <c r="H569" s="54"/>
      <c r="I569" s="154"/>
      <c r="J569" s="166"/>
      <c r="K569" s="166"/>
      <c r="L569" s="161"/>
      <c r="M569" s="161"/>
      <c r="N569" s="161"/>
      <c r="O569" s="161"/>
      <c r="P569" s="161"/>
      <c r="Q569" s="161"/>
      <c r="R569" s="161"/>
      <c r="S569" s="161"/>
    </row>
    <row r="570" spans="1:19" s="1" customFormat="1" ht="34.5" customHeight="1" x14ac:dyDescent="0.2">
      <c r="A570" s="292" t="s">
        <v>599</v>
      </c>
      <c r="B570" s="358" t="s">
        <v>485</v>
      </c>
      <c r="C570" s="413" t="s">
        <v>101</v>
      </c>
      <c r="D570" s="354">
        <f t="shared" si="191"/>
        <v>3250.1</v>
      </c>
      <c r="E570" s="410">
        <f>E411</f>
        <v>56</v>
      </c>
      <c r="F570" s="410"/>
      <c r="G570" s="410">
        <f>G411</f>
        <v>3194.1</v>
      </c>
      <c r="H570" s="52"/>
      <c r="I570" s="152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</row>
    <row r="571" spans="1:19" s="1" customFormat="1" ht="34.5" customHeight="1" x14ac:dyDescent="0.2">
      <c r="A571" s="292" t="s">
        <v>600</v>
      </c>
      <c r="B571" s="399" t="s">
        <v>368</v>
      </c>
      <c r="C571" s="413" t="s">
        <v>101</v>
      </c>
      <c r="D571" s="354">
        <f t="shared" si="191"/>
        <v>929.59999999999991</v>
      </c>
      <c r="E571" s="410">
        <f>SUM(E412)</f>
        <v>6.3</v>
      </c>
      <c r="F571" s="410">
        <f t="shared" ref="F571:G571" si="192">SUM(F412)</f>
        <v>5.6</v>
      </c>
      <c r="G571" s="410">
        <f t="shared" si="192"/>
        <v>923.3</v>
      </c>
      <c r="H571" s="54"/>
      <c r="I571" s="154"/>
      <c r="J571" s="161"/>
      <c r="K571" s="161"/>
      <c r="L571" s="161"/>
      <c r="M571" s="161"/>
      <c r="N571" s="161"/>
      <c r="O571" s="161"/>
      <c r="P571" s="161"/>
      <c r="Q571" s="161"/>
      <c r="R571" s="161"/>
      <c r="S571" s="161"/>
    </row>
    <row r="572" spans="1:19" s="1" customFormat="1" ht="34.5" customHeight="1" x14ac:dyDescent="0.2">
      <c r="A572" s="292" t="s">
        <v>750</v>
      </c>
      <c r="B572" s="399" t="s">
        <v>368</v>
      </c>
      <c r="C572" s="413" t="s">
        <v>102</v>
      </c>
      <c r="D572" s="354">
        <f t="shared" si="191"/>
        <v>456.5</v>
      </c>
      <c r="E572" s="410">
        <f>E415</f>
        <v>0</v>
      </c>
      <c r="F572" s="410"/>
      <c r="G572" s="410">
        <f t="shared" ref="G572" si="193">G415</f>
        <v>456.5</v>
      </c>
      <c r="H572" s="54"/>
      <c r="I572" s="154"/>
      <c r="J572" s="161"/>
      <c r="K572" s="161"/>
      <c r="L572" s="161"/>
      <c r="M572" s="161"/>
      <c r="N572" s="161"/>
      <c r="O572" s="161"/>
      <c r="P572" s="161"/>
      <c r="Q572" s="161"/>
      <c r="R572" s="161"/>
      <c r="S572" s="161"/>
    </row>
    <row r="573" spans="1:19" s="1" customFormat="1" ht="24" x14ac:dyDescent="0.2">
      <c r="A573" s="292" t="s">
        <v>601</v>
      </c>
      <c r="B573" s="375" t="s">
        <v>114</v>
      </c>
      <c r="C573" s="414" t="s">
        <v>103</v>
      </c>
      <c r="D573" s="408">
        <f>SUM(E573+G573)</f>
        <v>4170.2</v>
      </c>
      <c r="E573" s="408">
        <f>E575+E576+E577</f>
        <v>3564.4</v>
      </c>
      <c r="F573" s="408">
        <f t="shared" ref="F573:G573" si="194">F575+F576+F577</f>
        <v>2523.6999999999998</v>
      </c>
      <c r="G573" s="408">
        <f t="shared" si="194"/>
        <v>605.79999999999995</v>
      </c>
      <c r="H573" s="53"/>
      <c r="I573" s="168"/>
      <c r="J573" s="168"/>
      <c r="K573" s="168"/>
      <c r="L573" s="168"/>
      <c r="M573" s="167"/>
      <c r="N573" s="165"/>
      <c r="O573" s="161"/>
      <c r="P573" s="161"/>
      <c r="Q573" s="161"/>
      <c r="R573" s="161"/>
      <c r="S573" s="161"/>
    </row>
    <row r="574" spans="1:19" s="1" customFormat="1" x14ac:dyDescent="0.2">
      <c r="A574" s="316"/>
      <c r="B574" s="272" t="s">
        <v>106</v>
      </c>
      <c r="C574" s="461"/>
      <c r="D574" s="408"/>
      <c r="E574" s="354"/>
      <c r="F574" s="355"/>
      <c r="G574" s="354"/>
      <c r="H574" s="21"/>
      <c r="I574" s="139"/>
      <c r="J574" s="161"/>
      <c r="K574" s="161"/>
      <c r="L574" s="161"/>
      <c r="M574" s="161"/>
      <c r="N574" s="161"/>
      <c r="O574" s="161"/>
      <c r="P574" s="161"/>
      <c r="Q574" s="161"/>
      <c r="R574" s="161"/>
      <c r="S574" s="161"/>
    </row>
    <row r="575" spans="1:19" s="1" customFormat="1" x14ac:dyDescent="0.2">
      <c r="A575" s="316" t="s">
        <v>602</v>
      </c>
      <c r="B575" s="282" t="s">
        <v>430</v>
      </c>
      <c r="C575" s="330"/>
      <c r="D575" s="354">
        <f t="shared" ref="D575:D577" si="195">SUM(E575+G575)</f>
        <v>3639</v>
      </c>
      <c r="E575" s="410">
        <f>E274+E279+E285+E290+E295+E300+E305+E310+E418</f>
        <v>3220.9</v>
      </c>
      <c r="F575" s="410">
        <f>F274+F279+F285+F290+F295+F300+F305+F310+F418</f>
        <v>2428.8999999999996</v>
      </c>
      <c r="G575" s="410">
        <f>G274+G279+G285+G290+G295+G300+G305+G310+G418</f>
        <v>418.1</v>
      </c>
      <c r="H575" s="54"/>
      <c r="I575" s="154"/>
      <c r="J575" s="161"/>
      <c r="K575" s="161"/>
      <c r="L575" s="161"/>
      <c r="M575" s="161"/>
      <c r="N575" s="161"/>
      <c r="O575" s="161"/>
      <c r="P575" s="161"/>
      <c r="Q575" s="161"/>
      <c r="R575" s="161"/>
      <c r="S575" s="161"/>
    </row>
    <row r="576" spans="1:19" s="1" customFormat="1" x14ac:dyDescent="0.2">
      <c r="A576" s="316" t="s">
        <v>603</v>
      </c>
      <c r="B576" s="282" t="s">
        <v>219</v>
      </c>
      <c r="C576" s="316"/>
      <c r="D576" s="354">
        <f t="shared" si="195"/>
        <v>294.39999999999992</v>
      </c>
      <c r="E576" s="410">
        <f>E275+E280+E286+E291+E296+E301+E306+E311</f>
        <v>292.99999999999994</v>
      </c>
      <c r="F576" s="410">
        <f>F275+F280+F286+F291+F296+F301+F306+F311</f>
        <v>94.800000000000011</v>
      </c>
      <c r="G576" s="410">
        <f>G275+G280+G286+G291+G296+G301+G306+G311</f>
        <v>1.4</v>
      </c>
      <c r="H576" s="54"/>
      <c r="I576" s="154"/>
      <c r="J576" s="161"/>
      <c r="K576" s="161"/>
      <c r="L576" s="161"/>
      <c r="M576" s="161"/>
      <c r="N576" s="161"/>
      <c r="O576" s="161"/>
      <c r="P576" s="161"/>
      <c r="Q576" s="161"/>
      <c r="R576" s="161"/>
      <c r="S576" s="161"/>
    </row>
    <row r="577" spans="1:19" s="1" customFormat="1" ht="35.25" customHeight="1" x14ac:dyDescent="0.2">
      <c r="A577" s="292" t="s">
        <v>604</v>
      </c>
      <c r="B577" s="399" t="s">
        <v>368</v>
      </c>
      <c r="C577" s="316"/>
      <c r="D577" s="354">
        <f t="shared" si="195"/>
        <v>236.8</v>
      </c>
      <c r="E577" s="421">
        <f>SUM(E281+E419)</f>
        <v>50.5</v>
      </c>
      <c r="F577" s="421"/>
      <c r="G577" s="421">
        <f>SUM(G281+G419)</f>
        <v>186.3</v>
      </c>
      <c r="H577" s="54"/>
      <c r="I577" s="154"/>
      <c r="J577" s="161"/>
      <c r="K577" s="161"/>
      <c r="L577" s="161"/>
      <c r="M577" s="161"/>
      <c r="N577" s="161"/>
      <c r="O577" s="161"/>
      <c r="P577" s="161"/>
      <c r="Q577" s="161"/>
      <c r="R577" s="161"/>
      <c r="S577" s="161"/>
    </row>
    <row r="578" spans="1:19" s="1" customFormat="1" x14ac:dyDescent="0.2">
      <c r="A578" s="316" t="s">
        <v>605</v>
      </c>
      <c r="B578" s="278" t="s">
        <v>115</v>
      </c>
      <c r="C578" s="406" t="s">
        <v>103</v>
      </c>
      <c r="D578" s="415">
        <f>SUM(E578+G578)</f>
        <v>1258.5</v>
      </c>
      <c r="E578" s="415">
        <f>E580+E581+E582</f>
        <v>968.9</v>
      </c>
      <c r="F578" s="415">
        <f t="shared" ref="F578:G578" si="196">F580+F581+F582</f>
        <v>451.70000000000005</v>
      </c>
      <c r="G578" s="415">
        <f t="shared" si="196"/>
        <v>289.60000000000002</v>
      </c>
      <c r="H578" s="53"/>
      <c r="I578" s="153"/>
      <c r="J578" s="165"/>
      <c r="K578" s="165"/>
      <c r="L578" s="165"/>
      <c r="M578" s="165"/>
      <c r="N578" s="165"/>
      <c r="O578" s="161"/>
      <c r="P578" s="161"/>
      <c r="Q578" s="161"/>
      <c r="R578" s="161"/>
      <c r="S578" s="161"/>
    </row>
    <row r="579" spans="1:19" s="1" customFormat="1" x14ac:dyDescent="0.2">
      <c r="A579" s="316"/>
      <c r="B579" s="272" t="s">
        <v>106</v>
      </c>
      <c r="C579" s="406"/>
      <c r="D579" s="415"/>
      <c r="E579" s="354"/>
      <c r="F579" s="355"/>
      <c r="G579" s="354"/>
      <c r="H579" s="21"/>
      <c r="I579" s="139"/>
      <c r="J579" s="161"/>
      <c r="K579" s="161"/>
      <c r="L579" s="161"/>
      <c r="M579" s="161"/>
      <c r="N579" s="161"/>
      <c r="O579" s="161"/>
      <c r="P579" s="161"/>
      <c r="Q579" s="161"/>
      <c r="R579" s="161"/>
      <c r="S579" s="161"/>
    </row>
    <row r="580" spans="1:19" s="1" customFormat="1" x14ac:dyDescent="0.2">
      <c r="A580" s="316" t="s">
        <v>606</v>
      </c>
      <c r="B580" s="282" t="s">
        <v>430</v>
      </c>
      <c r="C580" s="406"/>
      <c r="D580" s="300">
        <f t="shared" ref="D580:D621" si="197">SUM(E580+G580)</f>
        <v>1125.4000000000001</v>
      </c>
      <c r="E580" s="410">
        <f>E315+E422</f>
        <v>935.9</v>
      </c>
      <c r="F580" s="410">
        <f>F315+F422</f>
        <v>434.6</v>
      </c>
      <c r="G580" s="410">
        <f>G315+G422</f>
        <v>189.5</v>
      </c>
      <c r="H580" s="54"/>
      <c r="I580" s="154"/>
      <c r="J580" s="161"/>
      <c r="K580" s="161"/>
      <c r="L580" s="161"/>
      <c r="M580" s="161"/>
      <c r="N580" s="161"/>
      <c r="O580" s="161"/>
      <c r="P580" s="161"/>
      <c r="Q580" s="161"/>
      <c r="R580" s="161"/>
      <c r="S580" s="161"/>
    </row>
    <row r="581" spans="1:19" s="1" customFormat="1" ht="13.5" customHeight="1" x14ac:dyDescent="0.2">
      <c r="A581" s="316" t="s">
        <v>607</v>
      </c>
      <c r="B581" s="282" t="s">
        <v>219</v>
      </c>
      <c r="C581" s="406"/>
      <c r="D581" s="300">
        <f t="shared" si="197"/>
        <v>33</v>
      </c>
      <c r="E581" s="410">
        <f>E316</f>
        <v>33</v>
      </c>
      <c r="F581" s="410">
        <f>F316</f>
        <v>17.100000000000001</v>
      </c>
      <c r="G581" s="410"/>
      <c r="H581" s="54"/>
      <c r="I581" s="154"/>
      <c r="J581" s="161"/>
      <c r="K581" s="161"/>
      <c r="L581" s="161"/>
      <c r="M581" s="161"/>
      <c r="N581" s="161"/>
      <c r="O581" s="161"/>
      <c r="P581" s="161"/>
      <c r="Q581" s="161"/>
      <c r="R581" s="161"/>
      <c r="S581" s="161"/>
    </row>
    <row r="582" spans="1:19" s="1" customFormat="1" ht="33" customHeight="1" x14ac:dyDescent="0.2">
      <c r="A582" s="292" t="s">
        <v>743</v>
      </c>
      <c r="B582" s="284" t="s">
        <v>368</v>
      </c>
      <c r="C582" s="406"/>
      <c r="D582" s="300">
        <f t="shared" si="197"/>
        <v>100.1</v>
      </c>
      <c r="E582" s="410">
        <f>E423</f>
        <v>0</v>
      </c>
      <c r="F582" s="410"/>
      <c r="G582" s="410">
        <f t="shared" ref="G582" si="198">G423</f>
        <v>100.1</v>
      </c>
      <c r="H582" s="54"/>
      <c r="I582" s="154"/>
      <c r="J582" s="161"/>
      <c r="K582" s="161"/>
      <c r="L582" s="161"/>
      <c r="M582" s="161"/>
      <c r="N582" s="161"/>
      <c r="O582" s="161"/>
      <c r="P582" s="161"/>
      <c r="Q582" s="161"/>
      <c r="R582" s="161"/>
      <c r="S582" s="161"/>
    </row>
    <row r="583" spans="1:19" s="1" customFormat="1" ht="24" customHeight="1" x14ac:dyDescent="0.2">
      <c r="A583" s="401" t="s">
        <v>608</v>
      </c>
      <c r="B583" s="375" t="s">
        <v>116</v>
      </c>
      <c r="C583" s="330"/>
      <c r="D583" s="415">
        <f t="shared" si="197"/>
        <v>8739.1</v>
      </c>
      <c r="E583" s="408">
        <f>E585+E596+E599+E604+E609+E610+E611+E612+E613+E616+E620+E621</f>
        <v>7170.1</v>
      </c>
      <c r="F583" s="408">
        <f t="shared" ref="F583:G583" si="199">F585+F596+F599+F604+F609+F610+F611+F612+F613+F616+F620+F621</f>
        <v>5267.9000000000005</v>
      </c>
      <c r="G583" s="408">
        <f t="shared" si="199"/>
        <v>1569</v>
      </c>
      <c r="H583" s="51"/>
      <c r="I583" s="164"/>
      <c r="J583" s="164"/>
      <c r="K583" s="164"/>
      <c r="L583" s="164"/>
      <c r="M583" s="167"/>
      <c r="N583" s="165"/>
      <c r="O583" s="161"/>
      <c r="P583" s="161"/>
      <c r="Q583" s="161"/>
      <c r="R583" s="161"/>
      <c r="S583" s="161"/>
    </row>
    <row r="584" spans="1:19" s="1" customFormat="1" ht="12.75" customHeight="1" x14ac:dyDescent="0.2">
      <c r="A584" s="316"/>
      <c r="B584" s="272" t="s">
        <v>106</v>
      </c>
      <c r="C584" s="330"/>
      <c r="D584" s="415"/>
      <c r="E584" s="354"/>
      <c r="F584" s="355"/>
      <c r="G584" s="354"/>
      <c r="H584" s="21"/>
      <c r="I584" s="139"/>
      <c r="J584" s="161"/>
      <c r="K584" s="161"/>
      <c r="L584" s="161"/>
      <c r="M584" s="161"/>
      <c r="N584" s="161"/>
      <c r="O584" s="161"/>
      <c r="P584" s="161"/>
      <c r="Q584" s="161"/>
      <c r="R584" s="161"/>
      <c r="S584" s="161"/>
    </row>
    <row r="585" spans="1:19" s="1" customFormat="1" x14ac:dyDescent="0.2">
      <c r="A585" s="316" t="s">
        <v>609</v>
      </c>
      <c r="B585" s="316"/>
      <c r="C585" s="409" t="s">
        <v>104</v>
      </c>
      <c r="D585" s="300">
        <f t="shared" si="197"/>
        <v>5270.4000000000005</v>
      </c>
      <c r="E585" s="410">
        <f>E587+E588+E593</f>
        <v>4152.4000000000005</v>
      </c>
      <c r="F585" s="410">
        <f t="shared" ref="F585:G585" si="200">F587+F588+F593</f>
        <v>2835.1</v>
      </c>
      <c r="G585" s="410">
        <f t="shared" si="200"/>
        <v>1118</v>
      </c>
      <c r="H585" s="52"/>
      <c r="I585" s="170"/>
      <c r="J585" s="170"/>
      <c r="K585" s="170"/>
      <c r="L585" s="170"/>
      <c r="M585" s="165"/>
      <c r="N585" s="165"/>
      <c r="O585" s="161"/>
      <c r="P585" s="161"/>
      <c r="Q585" s="161"/>
      <c r="R585" s="161"/>
      <c r="S585" s="161"/>
    </row>
    <row r="586" spans="1:19" s="1" customFormat="1" ht="12.75" customHeight="1" x14ac:dyDescent="0.2">
      <c r="A586" s="316"/>
      <c r="B586" s="272" t="s">
        <v>64</v>
      </c>
      <c r="C586" s="330"/>
      <c r="D586" s="300"/>
      <c r="E586" s="354"/>
      <c r="F586" s="355"/>
      <c r="G586" s="354"/>
      <c r="H586" s="21"/>
      <c r="I586" s="139"/>
      <c r="J586" s="161"/>
      <c r="K586" s="161"/>
      <c r="L586" s="161"/>
      <c r="M586" s="161"/>
      <c r="N586" s="161"/>
      <c r="O586" s="161"/>
      <c r="P586" s="161"/>
      <c r="Q586" s="161"/>
      <c r="R586" s="161"/>
      <c r="S586" s="161"/>
    </row>
    <row r="587" spans="1:19" s="1" customFormat="1" ht="12.75" customHeight="1" x14ac:dyDescent="0.2">
      <c r="A587" s="316" t="s">
        <v>610</v>
      </c>
      <c r="B587" s="282" t="s">
        <v>494</v>
      </c>
      <c r="C587" s="330"/>
      <c r="D587" s="300">
        <f t="shared" si="197"/>
        <v>400.4</v>
      </c>
      <c r="E587" s="410">
        <f>E428</f>
        <v>400.4</v>
      </c>
      <c r="F587" s="410">
        <f>F428</f>
        <v>250.5</v>
      </c>
      <c r="G587" s="410"/>
      <c r="H587" s="52"/>
      <c r="I587" s="170"/>
      <c r="J587" s="170"/>
      <c r="K587" s="170"/>
      <c r="L587" s="170"/>
      <c r="M587" s="165"/>
      <c r="N587" s="165"/>
      <c r="O587" s="161"/>
      <c r="P587" s="161"/>
      <c r="Q587" s="161"/>
      <c r="R587" s="161"/>
      <c r="S587" s="161"/>
    </row>
    <row r="588" spans="1:19" s="1" customFormat="1" ht="12.75" customHeight="1" x14ac:dyDescent="0.2">
      <c r="A588" s="316" t="s">
        <v>611</v>
      </c>
      <c r="B588" s="282" t="s">
        <v>63</v>
      </c>
      <c r="C588" s="330"/>
      <c r="D588" s="300">
        <f t="shared" si="197"/>
        <v>4747.5</v>
      </c>
      <c r="E588" s="410">
        <f>E590+E591+E592</f>
        <v>3629.5000000000005</v>
      </c>
      <c r="F588" s="410">
        <f t="shared" ref="F588:G588" si="201">F590+F591+F592</f>
        <v>2473.6</v>
      </c>
      <c r="G588" s="410">
        <f t="shared" si="201"/>
        <v>1118</v>
      </c>
      <c r="H588" s="52"/>
      <c r="I588" s="152"/>
      <c r="J588" s="161"/>
      <c r="K588" s="161"/>
      <c r="L588" s="161"/>
      <c r="M588" s="161"/>
      <c r="N588" s="161"/>
      <c r="O588" s="161"/>
      <c r="P588" s="161"/>
      <c r="Q588" s="161"/>
      <c r="R588" s="161"/>
      <c r="S588" s="161"/>
    </row>
    <row r="589" spans="1:19" s="1" customFormat="1" ht="12.75" customHeight="1" x14ac:dyDescent="0.2">
      <c r="A589" s="316"/>
      <c r="B589" s="272" t="s">
        <v>106</v>
      </c>
      <c r="C589" s="330"/>
      <c r="D589" s="300"/>
      <c r="E589" s="354"/>
      <c r="F589" s="355"/>
      <c r="G589" s="354"/>
      <c r="H589" s="21"/>
      <c r="I589" s="139"/>
      <c r="J589" s="55"/>
      <c r="K589" s="55"/>
      <c r="L589" s="55"/>
      <c r="M589" s="55"/>
      <c r="N589" s="165"/>
      <c r="O589" s="161"/>
      <c r="P589" s="161"/>
      <c r="Q589" s="161"/>
      <c r="R589" s="161"/>
      <c r="S589" s="161"/>
    </row>
    <row r="590" spans="1:19" s="1" customFormat="1" x14ac:dyDescent="0.2">
      <c r="A590" s="316" t="s">
        <v>612</v>
      </c>
      <c r="B590" s="282" t="s">
        <v>430</v>
      </c>
      <c r="C590" s="330"/>
      <c r="D590" s="300">
        <f t="shared" si="197"/>
        <v>4614.8</v>
      </c>
      <c r="E590" s="410">
        <f>E431</f>
        <v>3496.8</v>
      </c>
      <c r="F590" s="410">
        <f>F431</f>
        <v>2403.9</v>
      </c>
      <c r="G590" s="410">
        <f>G431</f>
        <v>1118</v>
      </c>
      <c r="H590" s="52"/>
      <c r="I590" s="152"/>
      <c r="J590" s="55"/>
      <c r="K590" s="165"/>
      <c r="L590" s="165"/>
      <c r="M590" s="165"/>
      <c r="N590" s="165"/>
      <c r="O590" s="161"/>
      <c r="P590" s="161"/>
      <c r="Q590" s="161"/>
      <c r="R590" s="161"/>
      <c r="S590" s="161"/>
    </row>
    <row r="591" spans="1:19" s="1" customFormat="1" x14ac:dyDescent="0.2">
      <c r="A591" s="316" t="s">
        <v>613</v>
      </c>
      <c r="B591" s="282" t="s">
        <v>509</v>
      </c>
      <c r="C591" s="407"/>
      <c r="D591" s="300">
        <f t="shared" si="197"/>
        <v>76.3</v>
      </c>
      <c r="E591" s="410">
        <f>E444</f>
        <v>76.3</v>
      </c>
      <c r="F591" s="410">
        <f>F444</f>
        <v>69.7</v>
      </c>
      <c r="G591" s="410"/>
      <c r="H591" s="54"/>
      <c r="I591" s="154"/>
      <c r="J591" s="161"/>
      <c r="K591" s="161"/>
      <c r="L591" s="161"/>
      <c r="M591" s="161"/>
      <c r="N591" s="161"/>
      <c r="O591" s="161"/>
      <c r="P591" s="161"/>
      <c r="Q591" s="161"/>
      <c r="R591" s="161"/>
      <c r="S591" s="161"/>
    </row>
    <row r="592" spans="1:19" s="1" customFormat="1" x14ac:dyDescent="0.2">
      <c r="A592" s="316" t="s">
        <v>614</v>
      </c>
      <c r="B592" s="282" t="s">
        <v>219</v>
      </c>
      <c r="C592" s="330"/>
      <c r="D592" s="300">
        <f t="shared" si="197"/>
        <v>56.4</v>
      </c>
      <c r="E592" s="410">
        <f>E454</f>
        <v>56.4</v>
      </c>
      <c r="F592" s="410"/>
      <c r="G592" s="410"/>
      <c r="H592" s="54"/>
      <c r="I592" s="154"/>
      <c r="J592" s="161"/>
      <c r="K592" s="161"/>
      <c r="L592" s="161"/>
      <c r="M592" s="161"/>
      <c r="N592" s="161"/>
      <c r="O592" s="161"/>
      <c r="P592" s="161"/>
      <c r="Q592" s="161"/>
      <c r="R592" s="161"/>
      <c r="S592" s="161"/>
    </row>
    <row r="593" spans="1:19" s="1" customFormat="1" x14ac:dyDescent="0.2">
      <c r="A593" s="316" t="s">
        <v>615</v>
      </c>
      <c r="B593" s="284" t="s">
        <v>616</v>
      </c>
      <c r="C593" s="330"/>
      <c r="D593" s="300">
        <f t="shared" si="197"/>
        <v>122.5</v>
      </c>
      <c r="E593" s="410">
        <f t="shared" ref="E593:F593" si="202">E595</f>
        <v>122.5</v>
      </c>
      <c r="F593" s="410">
        <f t="shared" si="202"/>
        <v>111</v>
      </c>
      <c r="G593" s="410"/>
      <c r="H593" s="54"/>
      <c r="I593" s="154"/>
      <c r="J593" s="161"/>
      <c r="K593" s="161"/>
      <c r="L593" s="161"/>
      <c r="M593" s="161"/>
      <c r="N593" s="161"/>
      <c r="O593" s="161"/>
      <c r="P593" s="161"/>
      <c r="Q593" s="161"/>
      <c r="R593" s="161"/>
      <c r="S593" s="161"/>
    </row>
    <row r="594" spans="1:19" s="1" customFormat="1" x14ac:dyDescent="0.2">
      <c r="A594" s="316"/>
      <c r="B594" s="272" t="s">
        <v>106</v>
      </c>
      <c r="C594" s="330"/>
      <c r="D594" s="300"/>
      <c r="E594" s="354"/>
      <c r="F594" s="355"/>
      <c r="G594" s="354"/>
      <c r="H594" s="21"/>
      <c r="I594" s="139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</row>
    <row r="595" spans="1:19" s="1" customFormat="1" x14ac:dyDescent="0.2">
      <c r="A595" s="316" t="s">
        <v>617</v>
      </c>
      <c r="B595" s="282" t="s">
        <v>430</v>
      </c>
      <c r="C595" s="330"/>
      <c r="D595" s="300">
        <f t="shared" si="197"/>
        <v>122.5</v>
      </c>
      <c r="E595" s="410">
        <f>E326</f>
        <v>122.5</v>
      </c>
      <c r="F595" s="410">
        <f>F326</f>
        <v>111</v>
      </c>
      <c r="G595" s="410"/>
      <c r="H595" s="54"/>
      <c r="I595" s="154"/>
      <c r="J595" s="161"/>
      <c r="K595" s="161"/>
      <c r="L595" s="161"/>
      <c r="M595" s="161"/>
      <c r="N595" s="161"/>
      <c r="O595" s="161"/>
      <c r="P595" s="161"/>
      <c r="Q595" s="161"/>
      <c r="R595" s="161"/>
      <c r="S595" s="161"/>
    </row>
    <row r="596" spans="1:19" s="1" customFormat="1" x14ac:dyDescent="0.2">
      <c r="A596" s="316" t="s">
        <v>618</v>
      </c>
      <c r="B596" s="409"/>
      <c r="C596" s="409" t="s">
        <v>525</v>
      </c>
      <c r="D596" s="300">
        <f t="shared" si="197"/>
        <v>44.5</v>
      </c>
      <c r="E596" s="410">
        <f>E461</f>
        <v>44.5</v>
      </c>
      <c r="F596" s="410">
        <f>F461</f>
        <v>37.200000000000003</v>
      </c>
      <c r="G596" s="410"/>
      <c r="H596" s="54"/>
      <c r="I596" s="154"/>
      <c r="J596" s="161"/>
      <c r="K596" s="161"/>
      <c r="L596" s="161"/>
      <c r="M596" s="161"/>
      <c r="N596" s="161"/>
      <c r="O596" s="161"/>
      <c r="P596" s="161"/>
      <c r="Q596" s="161"/>
      <c r="R596" s="161"/>
      <c r="S596" s="161"/>
    </row>
    <row r="597" spans="1:19" s="1" customFormat="1" x14ac:dyDescent="0.2">
      <c r="A597" s="316"/>
      <c r="B597" s="409" t="s">
        <v>64</v>
      </c>
      <c r="C597" s="409"/>
      <c r="D597" s="300"/>
      <c r="E597" s="354"/>
      <c r="F597" s="355"/>
      <c r="G597" s="354"/>
      <c r="H597" s="21"/>
      <c r="I597" s="139"/>
      <c r="J597" s="161"/>
      <c r="K597" s="161"/>
      <c r="L597" s="161"/>
      <c r="M597" s="161"/>
      <c r="N597" s="161"/>
      <c r="O597" s="161"/>
      <c r="P597" s="161"/>
      <c r="Q597" s="161"/>
      <c r="R597" s="161"/>
      <c r="S597" s="161"/>
    </row>
    <row r="598" spans="1:19" s="1" customFormat="1" x14ac:dyDescent="0.2">
      <c r="A598" s="316" t="s">
        <v>619</v>
      </c>
      <c r="B598" s="282" t="s">
        <v>620</v>
      </c>
      <c r="C598" s="330"/>
      <c r="D598" s="300">
        <f t="shared" si="197"/>
        <v>44.5</v>
      </c>
      <c r="E598" s="410">
        <f>E462</f>
        <v>44.5</v>
      </c>
      <c r="F598" s="410">
        <f>F462</f>
        <v>37.200000000000003</v>
      </c>
      <c r="G598" s="410"/>
      <c r="H598" s="54"/>
      <c r="I598" s="154"/>
      <c r="J598" s="166"/>
      <c r="K598" s="166"/>
      <c r="L598" s="161"/>
      <c r="M598" s="161"/>
      <c r="N598" s="161"/>
      <c r="O598" s="161"/>
      <c r="P598" s="161"/>
      <c r="Q598" s="161"/>
      <c r="R598" s="161"/>
      <c r="S598" s="161"/>
    </row>
    <row r="599" spans="1:19" s="1" customFormat="1" x14ac:dyDescent="0.2">
      <c r="A599" s="316" t="s">
        <v>621</v>
      </c>
      <c r="B599" s="282"/>
      <c r="C599" s="409" t="s">
        <v>105</v>
      </c>
      <c r="D599" s="300">
        <f t="shared" si="197"/>
        <v>712.7</v>
      </c>
      <c r="E599" s="410">
        <f>E601+E602+E603</f>
        <v>712.7</v>
      </c>
      <c r="F599" s="410">
        <f>F601+F602+F603</f>
        <v>599</v>
      </c>
      <c r="G599" s="410"/>
      <c r="H599" s="54"/>
      <c r="I599" s="171"/>
      <c r="J599" s="171"/>
      <c r="K599" s="171"/>
      <c r="L599" s="171"/>
      <c r="M599" s="161"/>
      <c r="N599" s="161"/>
      <c r="O599" s="161"/>
      <c r="P599" s="161"/>
      <c r="Q599" s="161"/>
      <c r="R599" s="161"/>
      <c r="S599" s="161"/>
    </row>
    <row r="600" spans="1:19" s="1" customFormat="1" x14ac:dyDescent="0.2">
      <c r="A600" s="316"/>
      <c r="B600" s="272" t="s">
        <v>64</v>
      </c>
      <c r="C600" s="409"/>
      <c r="D600" s="300"/>
      <c r="E600" s="354"/>
      <c r="F600" s="355"/>
      <c r="G600" s="354"/>
      <c r="H600" s="49"/>
      <c r="I600" s="145"/>
      <c r="J600" s="165"/>
      <c r="K600" s="165"/>
      <c r="L600" s="165"/>
      <c r="M600" s="165"/>
      <c r="N600" s="161"/>
      <c r="O600" s="161"/>
      <c r="P600" s="161"/>
      <c r="Q600" s="161"/>
      <c r="R600" s="161"/>
      <c r="S600" s="161"/>
    </row>
    <row r="601" spans="1:19" s="1" customFormat="1" x14ac:dyDescent="0.2">
      <c r="A601" s="316" t="s">
        <v>622</v>
      </c>
      <c r="B601" s="282" t="s">
        <v>430</v>
      </c>
      <c r="C601" s="409"/>
      <c r="D601" s="300">
        <f t="shared" si="197"/>
        <v>60</v>
      </c>
      <c r="E601" s="410">
        <f>E320</f>
        <v>60</v>
      </c>
      <c r="F601" s="410">
        <f>F320</f>
        <v>8.1999999999999993</v>
      </c>
      <c r="G601" s="410"/>
      <c r="H601" s="54"/>
      <c r="I601" s="154"/>
      <c r="J601" s="161"/>
      <c r="K601" s="161"/>
      <c r="L601" s="161"/>
      <c r="M601" s="161"/>
      <c r="N601" s="161"/>
      <c r="O601" s="161"/>
      <c r="P601" s="161"/>
      <c r="Q601" s="161"/>
      <c r="R601" s="161"/>
      <c r="S601" s="161"/>
    </row>
    <row r="602" spans="1:19" s="1" customFormat="1" x14ac:dyDescent="0.2">
      <c r="A602" s="316" t="s">
        <v>623</v>
      </c>
      <c r="B602" s="282" t="s">
        <v>414</v>
      </c>
      <c r="C602" s="409"/>
      <c r="D602" s="300">
        <f t="shared" si="197"/>
        <v>652.20000000000005</v>
      </c>
      <c r="E602" s="422">
        <f>E321</f>
        <v>652.20000000000005</v>
      </c>
      <c r="F602" s="422">
        <f>F321</f>
        <v>590.79999999999995</v>
      </c>
      <c r="G602" s="410"/>
      <c r="H602" s="54"/>
      <c r="I602" s="154"/>
      <c r="J602" s="161"/>
      <c r="K602" s="161"/>
      <c r="L602" s="161"/>
      <c r="M602" s="161"/>
      <c r="N602" s="161"/>
      <c r="O602" s="161"/>
      <c r="P602" s="161"/>
      <c r="Q602" s="161"/>
      <c r="R602" s="161"/>
      <c r="S602" s="161"/>
    </row>
    <row r="603" spans="1:19" s="1" customFormat="1" x14ac:dyDescent="0.2">
      <c r="A603" s="316" t="s">
        <v>624</v>
      </c>
      <c r="B603" s="282" t="s">
        <v>219</v>
      </c>
      <c r="C603" s="409"/>
      <c r="D603" s="300">
        <f t="shared" si="197"/>
        <v>0.5</v>
      </c>
      <c r="E603" s="422">
        <f>SUM(E322)</f>
        <v>0.5</v>
      </c>
      <c r="F603" s="422">
        <f>SUM(F322)</f>
        <v>0</v>
      </c>
      <c r="G603" s="410"/>
      <c r="H603" s="54"/>
      <c r="I603" s="154"/>
      <c r="J603" s="161"/>
      <c r="K603" s="161"/>
      <c r="L603" s="161"/>
      <c r="M603" s="161"/>
      <c r="N603" s="161"/>
      <c r="O603" s="161"/>
      <c r="P603" s="161"/>
      <c r="Q603" s="161"/>
      <c r="R603" s="161"/>
      <c r="S603" s="161"/>
    </row>
    <row r="604" spans="1:19" s="1" customFormat="1" x14ac:dyDescent="0.2">
      <c r="A604" s="316" t="s">
        <v>625</v>
      </c>
      <c r="B604" s="282"/>
      <c r="C604" s="409" t="s">
        <v>101</v>
      </c>
      <c r="D604" s="300">
        <f t="shared" si="197"/>
        <v>1142.8</v>
      </c>
      <c r="E604" s="422">
        <f>E606+E607+E608</f>
        <v>1142.8</v>
      </c>
      <c r="F604" s="422">
        <f>F606+F607+F608</f>
        <v>979.3</v>
      </c>
      <c r="G604" s="410"/>
      <c r="H604" s="54"/>
      <c r="I604" s="171"/>
      <c r="J604" s="171"/>
      <c r="K604" s="171"/>
      <c r="L604" s="171"/>
      <c r="M604" s="165"/>
      <c r="N604" s="161"/>
      <c r="O604" s="161"/>
      <c r="P604" s="161"/>
      <c r="Q604" s="161"/>
      <c r="R604" s="161"/>
      <c r="S604" s="161"/>
    </row>
    <row r="605" spans="1:19" s="1" customFormat="1" x14ac:dyDescent="0.2">
      <c r="A605" s="316"/>
      <c r="B605" s="272" t="s">
        <v>64</v>
      </c>
      <c r="C605" s="409"/>
      <c r="D605" s="300"/>
      <c r="E605" s="354"/>
      <c r="F605" s="355"/>
      <c r="G605" s="354"/>
      <c r="H605" s="21"/>
      <c r="I605" s="139"/>
      <c r="J605" s="161"/>
      <c r="K605" s="161"/>
      <c r="L605" s="161"/>
      <c r="M605" s="161"/>
      <c r="N605" s="161"/>
      <c r="O605" s="161"/>
      <c r="P605" s="161"/>
      <c r="Q605" s="161"/>
      <c r="R605" s="161"/>
      <c r="S605" s="161"/>
    </row>
    <row r="606" spans="1:19" s="1" customFormat="1" x14ac:dyDescent="0.2">
      <c r="A606" s="316" t="s">
        <v>626</v>
      </c>
      <c r="B606" s="282" t="s">
        <v>430</v>
      </c>
      <c r="C606" s="409"/>
      <c r="D606" s="300">
        <f t="shared" si="197"/>
        <v>846.9</v>
      </c>
      <c r="E606" s="410">
        <f>E465</f>
        <v>846.9</v>
      </c>
      <c r="F606" s="410">
        <f>F465</f>
        <v>732.5</v>
      </c>
      <c r="G606" s="410"/>
      <c r="H606" s="54"/>
      <c r="I606" s="154"/>
      <c r="J606" s="166"/>
      <c r="K606" s="166"/>
      <c r="L606" s="161"/>
      <c r="M606" s="161"/>
      <c r="N606" s="161"/>
      <c r="O606" s="161"/>
      <c r="P606" s="161"/>
      <c r="Q606" s="161"/>
      <c r="R606" s="161"/>
      <c r="S606" s="161"/>
    </row>
    <row r="607" spans="1:19" s="1" customFormat="1" ht="12.75" customHeight="1" x14ac:dyDescent="0.2">
      <c r="A607" s="316" t="s">
        <v>627</v>
      </c>
      <c r="B607" s="282" t="s">
        <v>414</v>
      </c>
      <c r="C607" s="409"/>
      <c r="D607" s="300">
        <f t="shared" si="197"/>
        <v>275.89999999999998</v>
      </c>
      <c r="E607" s="410">
        <f>E466</f>
        <v>275.89999999999998</v>
      </c>
      <c r="F607" s="410">
        <f>F466</f>
        <v>246.8</v>
      </c>
      <c r="G607" s="410"/>
      <c r="H607" s="56"/>
      <c r="I607" s="172"/>
      <c r="J607" s="161"/>
      <c r="K607" s="161"/>
      <c r="L607" s="161"/>
      <c r="M607" s="161"/>
      <c r="N607" s="161"/>
      <c r="O607" s="161"/>
      <c r="P607" s="161"/>
      <c r="Q607" s="161"/>
      <c r="R607" s="161"/>
      <c r="S607" s="161"/>
    </row>
    <row r="608" spans="1:19" s="1" customFormat="1" x14ac:dyDescent="0.2">
      <c r="A608" s="316" t="s">
        <v>628</v>
      </c>
      <c r="B608" s="370" t="s">
        <v>531</v>
      </c>
      <c r="C608" s="409"/>
      <c r="D608" s="300">
        <f t="shared" si="197"/>
        <v>20</v>
      </c>
      <c r="E608" s="422">
        <f>SUM(E475)</f>
        <v>20</v>
      </c>
      <c r="F608" s="422"/>
      <c r="G608" s="410"/>
      <c r="H608" s="54"/>
      <c r="I608" s="154"/>
      <c r="J608" s="161"/>
      <c r="K608" s="161"/>
      <c r="L608" s="161"/>
      <c r="M608" s="161"/>
      <c r="N608" s="161"/>
      <c r="O608" s="161"/>
      <c r="P608" s="161"/>
      <c r="Q608" s="161"/>
      <c r="R608" s="161"/>
      <c r="S608" s="161"/>
    </row>
    <row r="609" spans="1:19" s="1" customFormat="1" x14ac:dyDescent="0.2">
      <c r="A609" s="316" t="s">
        <v>629</v>
      </c>
      <c r="B609" s="282" t="s">
        <v>430</v>
      </c>
      <c r="C609" s="409" t="s">
        <v>100</v>
      </c>
      <c r="D609" s="300">
        <f t="shared" si="197"/>
        <v>16.899999999999999</v>
      </c>
      <c r="E609" s="410">
        <f>E476</f>
        <v>16.899999999999999</v>
      </c>
      <c r="F609" s="410">
        <f>F476</f>
        <v>16.100000000000001</v>
      </c>
      <c r="G609" s="410"/>
      <c r="H609" s="54"/>
      <c r="I609" s="154"/>
      <c r="J609" s="165"/>
      <c r="K609" s="165"/>
      <c r="L609" s="165"/>
      <c r="M609" s="165"/>
      <c r="N609" s="161"/>
      <c r="O609" s="161"/>
      <c r="P609" s="161"/>
      <c r="Q609" s="161"/>
      <c r="R609" s="161"/>
      <c r="S609" s="161"/>
    </row>
    <row r="610" spans="1:19" s="1" customFormat="1" x14ac:dyDescent="0.2">
      <c r="A610" s="316" t="s">
        <v>630</v>
      </c>
      <c r="B610" s="282" t="s">
        <v>430</v>
      </c>
      <c r="C610" s="409" t="s">
        <v>102</v>
      </c>
      <c r="D610" s="300">
        <f t="shared" si="197"/>
        <v>57.8</v>
      </c>
      <c r="E610" s="410">
        <f>E477</f>
        <v>57.8</v>
      </c>
      <c r="F610" s="410"/>
      <c r="G610" s="410"/>
      <c r="H610" s="54"/>
      <c r="I610" s="154"/>
      <c r="J610" s="165"/>
      <c r="K610" s="165"/>
      <c r="L610" s="165"/>
      <c r="M610" s="165"/>
      <c r="N610" s="161"/>
      <c r="O610" s="161"/>
      <c r="P610" s="161"/>
      <c r="Q610" s="161"/>
      <c r="R610" s="161"/>
      <c r="S610" s="161"/>
    </row>
    <row r="611" spans="1:19" s="1" customFormat="1" x14ac:dyDescent="0.2">
      <c r="A611" s="316" t="s">
        <v>631</v>
      </c>
      <c r="B611" s="282" t="s">
        <v>430</v>
      </c>
      <c r="C611" s="409" t="s">
        <v>108</v>
      </c>
      <c r="D611" s="300">
        <f t="shared" si="197"/>
        <v>81.8</v>
      </c>
      <c r="E611" s="410">
        <f>E478</f>
        <v>81.8</v>
      </c>
      <c r="F611" s="410">
        <f>F478</f>
        <v>79.5</v>
      </c>
      <c r="G611" s="410"/>
      <c r="H611" s="54"/>
      <c r="I611" s="154"/>
      <c r="J611" s="161"/>
      <c r="K611" s="161"/>
      <c r="L611" s="161"/>
      <c r="M611" s="161"/>
      <c r="N611" s="161"/>
      <c r="O611" s="161"/>
      <c r="P611" s="161"/>
      <c r="Q611" s="161"/>
      <c r="R611" s="161"/>
      <c r="S611" s="161"/>
    </row>
    <row r="612" spans="1:19" s="1" customFormat="1" x14ac:dyDescent="0.2">
      <c r="A612" s="316" t="s">
        <v>632</v>
      </c>
      <c r="B612" s="282" t="s">
        <v>430</v>
      </c>
      <c r="C612" s="409" t="s">
        <v>103</v>
      </c>
      <c r="D612" s="300">
        <f t="shared" si="197"/>
        <v>143.1</v>
      </c>
      <c r="E612" s="410">
        <f>E479</f>
        <v>143.1</v>
      </c>
      <c r="F612" s="410">
        <f>F479</f>
        <v>90.6</v>
      </c>
      <c r="G612" s="410"/>
      <c r="H612" s="52"/>
      <c r="I612" s="152"/>
      <c r="J612" s="161"/>
      <c r="K612" s="161"/>
      <c r="L612" s="161"/>
      <c r="M612" s="161"/>
      <c r="N612" s="161"/>
      <c r="O612" s="161"/>
      <c r="P612" s="161"/>
      <c r="Q612" s="161"/>
      <c r="R612" s="161"/>
      <c r="S612" s="161"/>
    </row>
    <row r="613" spans="1:19" s="1" customFormat="1" x14ac:dyDescent="0.2">
      <c r="A613" s="316" t="s">
        <v>633</v>
      </c>
      <c r="B613" s="282"/>
      <c r="C613" s="409" t="s">
        <v>107</v>
      </c>
      <c r="D613" s="300">
        <f t="shared" si="197"/>
        <v>223.79999999999998</v>
      </c>
      <c r="E613" s="410">
        <f>SUM(E614+E615)</f>
        <v>223.79999999999998</v>
      </c>
      <c r="F613" s="410">
        <f>SUM(F614+F615)</f>
        <v>205.8</v>
      </c>
      <c r="G613" s="410"/>
      <c r="H613" s="52"/>
      <c r="I613" s="170"/>
      <c r="J613" s="170"/>
      <c r="K613" s="170"/>
      <c r="L613" s="170"/>
      <c r="M613" s="167"/>
      <c r="N613" s="161"/>
      <c r="O613" s="161"/>
      <c r="P613" s="161"/>
      <c r="Q613" s="161"/>
      <c r="R613" s="161"/>
      <c r="S613" s="161"/>
    </row>
    <row r="614" spans="1:19" s="1" customFormat="1" x14ac:dyDescent="0.2">
      <c r="A614" s="316" t="s">
        <v>651</v>
      </c>
      <c r="B614" s="282" t="s">
        <v>430</v>
      </c>
      <c r="C614" s="409"/>
      <c r="D614" s="300">
        <f t="shared" si="197"/>
        <v>204.6</v>
      </c>
      <c r="E614" s="410">
        <f>SUM(E481)</f>
        <v>204.6</v>
      </c>
      <c r="F614" s="410">
        <f>SUM(F481)</f>
        <v>186.9</v>
      </c>
      <c r="G614" s="410"/>
      <c r="H614" s="52"/>
      <c r="I614" s="152"/>
      <c r="J614" s="161"/>
      <c r="K614" s="161"/>
      <c r="L614" s="161"/>
      <c r="M614" s="161"/>
      <c r="N614" s="161"/>
      <c r="O614" s="161"/>
      <c r="P614" s="161"/>
      <c r="Q614" s="161"/>
      <c r="R614" s="161"/>
      <c r="S614" s="161"/>
    </row>
    <row r="615" spans="1:19" s="1" customFormat="1" ht="25.5" x14ac:dyDescent="0.2">
      <c r="A615" s="292" t="s">
        <v>652</v>
      </c>
      <c r="B615" s="462" t="s">
        <v>662</v>
      </c>
      <c r="C615" s="463"/>
      <c r="D615" s="300">
        <f t="shared" si="197"/>
        <v>19.2</v>
      </c>
      <c r="E615" s="410">
        <f>SUM(E482)</f>
        <v>19.2</v>
      </c>
      <c r="F615" s="410">
        <f>SUM(F482)</f>
        <v>18.899999999999999</v>
      </c>
      <c r="G615" s="410"/>
      <c r="H615" s="52"/>
      <c r="I615" s="152"/>
      <c r="J615" s="161"/>
      <c r="K615" s="161"/>
      <c r="L615" s="161"/>
      <c r="M615" s="161"/>
      <c r="N615" s="161"/>
      <c r="O615" s="161"/>
      <c r="P615" s="161"/>
      <c r="Q615" s="161"/>
      <c r="R615" s="161"/>
      <c r="S615" s="161"/>
    </row>
    <row r="616" spans="1:19" s="1" customFormat="1" ht="12.75" customHeight="1" x14ac:dyDescent="0.2">
      <c r="A616" s="316" t="s">
        <v>634</v>
      </c>
      <c r="B616" s="316"/>
      <c r="C616" s="409" t="s">
        <v>33</v>
      </c>
      <c r="D616" s="300">
        <f t="shared" si="197"/>
        <v>456.4</v>
      </c>
      <c r="E616" s="410">
        <f t="shared" ref="E616:F616" si="203">E618+E619</f>
        <v>456.4</v>
      </c>
      <c r="F616" s="410">
        <f t="shared" si="203"/>
        <v>425.3</v>
      </c>
      <c r="G616" s="410"/>
      <c r="H616" s="57"/>
      <c r="I616" s="173"/>
      <c r="J616" s="165"/>
      <c r="K616" s="165"/>
      <c r="L616" s="165"/>
      <c r="M616" s="165"/>
      <c r="N616" s="161"/>
      <c r="O616" s="161"/>
      <c r="P616" s="161"/>
      <c r="Q616" s="161"/>
      <c r="R616" s="161"/>
      <c r="S616" s="161"/>
    </row>
    <row r="617" spans="1:19" s="1" customFormat="1" ht="12.75" customHeight="1" x14ac:dyDescent="0.2">
      <c r="A617" s="316"/>
      <c r="B617" s="272" t="s">
        <v>64</v>
      </c>
      <c r="C617" s="409"/>
      <c r="D617" s="300"/>
      <c r="E617" s="354"/>
      <c r="F617" s="355"/>
      <c r="G617" s="354"/>
      <c r="H617" s="21"/>
      <c r="I617" s="139"/>
      <c r="J617" s="161"/>
      <c r="K617" s="161"/>
      <c r="L617" s="161"/>
      <c r="M617" s="161"/>
      <c r="N617" s="161"/>
      <c r="O617" s="161"/>
      <c r="P617" s="161"/>
      <c r="Q617" s="161"/>
      <c r="R617" s="161"/>
      <c r="S617" s="161"/>
    </row>
    <row r="618" spans="1:19" s="1" customFormat="1" x14ac:dyDescent="0.2">
      <c r="A618" s="316" t="s">
        <v>744</v>
      </c>
      <c r="B618" s="282" t="s">
        <v>430</v>
      </c>
      <c r="C618" s="409"/>
      <c r="D618" s="300">
        <f t="shared" si="197"/>
        <v>398.4</v>
      </c>
      <c r="E618" s="410">
        <f t="shared" ref="E618:F618" si="204">E485</f>
        <v>398.4</v>
      </c>
      <c r="F618" s="410">
        <f t="shared" si="204"/>
        <v>368.1</v>
      </c>
      <c r="G618" s="410"/>
      <c r="H618" s="52"/>
      <c r="I618" s="152"/>
      <c r="J618" s="161"/>
      <c r="K618" s="161"/>
      <c r="L618" s="161"/>
      <c r="M618" s="161"/>
      <c r="N618" s="161"/>
      <c r="O618" s="161"/>
      <c r="P618" s="161"/>
      <c r="Q618" s="161"/>
      <c r="R618" s="161"/>
      <c r="S618" s="161"/>
    </row>
    <row r="619" spans="1:19" s="1" customFormat="1" x14ac:dyDescent="0.2">
      <c r="A619" s="316" t="s">
        <v>745</v>
      </c>
      <c r="B619" s="282" t="s">
        <v>414</v>
      </c>
      <c r="C619" s="409"/>
      <c r="D619" s="300">
        <f t="shared" si="197"/>
        <v>58</v>
      </c>
      <c r="E619" s="410">
        <f>E498</f>
        <v>58</v>
      </c>
      <c r="F619" s="410">
        <f>F498</f>
        <v>57.2</v>
      </c>
      <c r="G619" s="410"/>
      <c r="H619" s="57"/>
      <c r="I619" s="173"/>
      <c r="J619" s="161"/>
      <c r="K619" s="161"/>
      <c r="L619" s="161"/>
      <c r="M619" s="161"/>
      <c r="N619" s="161"/>
      <c r="O619" s="161"/>
      <c r="P619" s="161"/>
      <c r="Q619" s="161"/>
      <c r="R619" s="161"/>
      <c r="S619" s="161"/>
    </row>
    <row r="620" spans="1:19" s="1" customFormat="1" ht="24" customHeight="1" x14ac:dyDescent="0.2">
      <c r="A620" s="466" t="s">
        <v>635</v>
      </c>
      <c r="B620" s="252" t="s">
        <v>636</v>
      </c>
      <c r="C620" s="467" t="s">
        <v>104</v>
      </c>
      <c r="D620" s="468">
        <f t="shared" si="197"/>
        <v>538.9</v>
      </c>
      <c r="E620" s="469">
        <f>E499</f>
        <v>87.9</v>
      </c>
      <c r="F620" s="469"/>
      <c r="G620" s="469">
        <f>G499</f>
        <v>451</v>
      </c>
      <c r="H620" s="54"/>
      <c r="I620" s="154"/>
      <c r="J620" s="161"/>
      <c r="K620" s="161"/>
      <c r="L620" s="161"/>
      <c r="M620" s="161"/>
      <c r="N620" s="161"/>
      <c r="O620" s="161"/>
      <c r="P620" s="161"/>
      <c r="Q620" s="161"/>
      <c r="R620" s="161"/>
      <c r="S620" s="161"/>
    </row>
    <row r="621" spans="1:19" s="1" customFormat="1" ht="24.75" customHeight="1" x14ac:dyDescent="0.2">
      <c r="A621" s="336" t="s">
        <v>746</v>
      </c>
      <c r="B621" s="464" t="s">
        <v>538</v>
      </c>
      <c r="C621" s="301" t="s">
        <v>104</v>
      </c>
      <c r="D621" s="364">
        <f t="shared" si="197"/>
        <v>50</v>
      </c>
      <c r="E621" s="465">
        <f>E500</f>
        <v>50</v>
      </c>
      <c r="F621" s="465"/>
      <c r="G621" s="465"/>
      <c r="H621" s="52"/>
      <c r="I621" s="152"/>
      <c r="J621" s="161"/>
      <c r="K621" s="161"/>
      <c r="L621" s="161"/>
      <c r="M621" s="161"/>
      <c r="N621" s="161"/>
      <c r="O621" s="161"/>
      <c r="P621" s="161"/>
      <c r="Q621" s="161"/>
      <c r="R621" s="161"/>
      <c r="S621" s="161"/>
    </row>
    <row r="622" spans="1:19" s="1" customFormat="1" x14ac:dyDescent="0.2">
      <c r="B622" s="15"/>
      <c r="I622" s="161"/>
      <c r="J622" s="161"/>
      <c r="K622" s="161"/>
      <c r="L622" s="161"/>
      <c r="M622" s="161"/>
      <c r="N622" s="161"/>
      <c r="O622" s="161"/>
      <c r="P622" s="161"/>
      <c r="Q622" s="161"/>
      <c r="R622" s="161"/>
      <c r="S622" s="161"/>
    </row>
    <row r="623" spans="1:19" s="1" customFormat="1" x14ac:dyDescent="0.2">
      <c r="I623" s="161"/>
      <c r="J623" s="161"/>
      <c r="K623" s="161"/>
      <c r="L623" s="161"/>
      <c r="M623" s="161"/>
      <c r="N623" s="161"/>
      <c r="O623" s="161"/>
      <c r="P623" s="161"/>
      <c r="Q623" s="161"/>
      <c r="R623" s="161"/>
      <c r="S623" s="161"/>
    </row>
    <row r="624" spans="1:19" s="1" customFormat="1" x14ac:dyDescent="0.2">
      <c r="B624" s="1" t="s">
        <v>637</v>
      </c>
      <c r="I624" s="161"/>
      <c r="J624" s="161"/>
      <c r="K624" s="161"/>
      <c r="L624" s="161"/>
      <c r="M624" s="161"/>
      <c r="N624" s="161"/>
      <c r="O624" s="161"/>
      <c r="P624" s="161"/>
      <c r="Q624" s="161"/>
      <c r="R624" s="161"/>
      <c r="S624" s="161"/>
    </row>
    <row r="625" spans="9:19" s="1" customFormat="1" x14ac:dyDescent="0.2">
      <c r="I625" s="161"/>
      <c r="J625" s="161"/>
      <c r="K625" s="161"/>
      <c r="L625" s="161"/>
      <c r="M625" s="161"/>
      <c r="N625" s="161"/>
      <c r="O625" s="161"/>
      <c r="P625" s="161"/>
      <c r="Q625" s="161"/>
      <c r="R625" s="161"/>
      <c r="S625" s="161"/>
    </row>
    <row r="626" spans="9:19" s="1" customFormat="1" x14ac:dyDescent="0.2">
      <c r="I626" s="161"/>
      <c r="J626" s="161"/>
      <c r="K626" s="161"/>
      <c r="L626" s="161"/>
      <c r="M626" s="161"/>
      <c r="N626" s="161"/>
      <c r="O626" s="161"/>
      <c r="P626" s="161"/>
      <c r="Q626" s="161"/>
      <c r="R626" s="161"/>
      <c r="S626" s="161"/>
    </row>
    <row r="627" spans="9:19" s="1" customFormat="1" x14ac:dyDescent="0.2">
      <c r="I627" s="161"/>
      <c r="J627" s="161"/>
      <c r="K627" s="161"/>
      <c r="L627" s="161"/>
      <c r="M627" s="161"/>
      <c r="N627" s="161"/>
      <c r="O627" s="161"/>
      <c r="P627" s="161"/>
      <c r="Q627" s="161"/>
      <c r="R627" s="161"/>
      <c r="S627" s="161"/>
    </row>
    <row r="628" spans="9:19" s="1" customFormat="1" x14ac:dyDescent="0.2">
      <c r="I628" s="161"/>
      <c r="J628" s="161"/>
      <c r="K628" s="161"/>
      <c r="L628" s="161"/>
      <c r="M628" s="161"/>
      <c r="N628" s="161"/>
      <c r="O628" s="161"/>
      <c r="P628" s="161"/>
      <c r="Q628" s="161"/>
      <c r="R628" s="161"/>
      <c r="S628" s="161"/>
    </row>
    <row r="629" spans="9:19" s="1" customFormat="1" x14ac:dyDescent="0.2">
      <c r="I629" s="161"/>
      <c r="J629" s="161"/>
      <c r="K629" s="161"/>
      <c r="L629" s="161"/>
      <c r="M629" s="161"/>
      <c r="N629" s="161"/>
      <c r="O629" s="161"/>
      <c r="P629" s="161"/>
      <c r="Q629" s="161"/>
      <c r="R629" s="161"/>
      <c r="S629" s="161"/>
    </row>
    <row r="630" spans="9:19" s="1" customFormat="1" x14ac:dyDescent="0.2">
      <c r="I630" s="161"/>
      <c r="J630" s="161"/>
      <c r="K630" s="161"/>
      <c r="L630" s="161"/>
      <c r="M630" s="161"/>
      <c r="N630" s="161"/>
      <c r="O630" s="161"/>
      <c r="P630" s="161"/>
      <c r="Q630" s="161"/>
      <c r="R630" s="161"/>
      <c r="S630" s="161"/>
    </row>
    <row r="631" spans="9:19" s="1" customFormat="1" x14ac:dyDescent="0.2">
      <c r="I631" s="161"/>
      <c r="J631" s="161"/>
      <c r="K631" s="161"/>
      <c r="L631" s="161"/>
      <c r="M631" s="161"/>
      <c r="N631" s="161"/>
      <c r="O631" s="161"/>
      <c r="P631" s="161"/>
      <c r="Q631" s="161"/>
      <c r="R631" s="161"/>
      <c r="S631" s="161"/>
    </row>
    <row r="632" spans="9:19" s="1" customFormat="1" x14ac:dyDescent="0.2">
      <c r="I632" s="161"/>
      <c r="J632" s="161"/>
      <c r="K632" s="161"/>
      <c r="L632" s="161"/>
      <c r="M632" s="161"/>
      <c r="N632" s="161"/>
      <c r="O632" s="161"/>
      <c r="P632" s="161"/>
      <c r="Q632" s="161"/>
      <c r="R632" s="161"/>
      <c r="S632" s="161"/>
    </row>
    <row r="633" spans="9:19" s="1" customFormat="1" x14ac:dyDescent="0.2">
      <c r="I633" s="161"/>
      <c r="J633" s="161"/>
      <c r="K633" s="161"/>
      <c r="L633" s="161"/>
      <c r="M633" s="161"/>
      <c r="N633" s="161"/>
      <c r="O633" s="161"/>
      <c r="P633" s="161"/>
      <c r="Q633" s="161"/>
      <c r="R633" s="161"/>
      <c r="S633" s="161"/>
    </row>
    <row r="634" spans="9:19" s="1" customFormat="1" x14ac:dyDescent="0.2">
      <c r="I634" s="161"/>
      <c r="J634" s="161"/>
      <c r="K634" s="161"/>
      <c r="L634" s="161"/>
      <c r="M634" s="161"/>
      <c r="N634" s="161"/>
      <c r="O634" s="161"/>
      <c r="P634" s="161"/>
      <c r="Q634" s="161"/>
      <c r="R634" s="161"/>
      <c r="S634" s="161"/>
    </row>
    <row r="635" spans="9:19" s="1" customFormat="1" x14ac:dyDescent="0.2">
      <c r="I635" s="161"/>
      <c r="J635" s="161"/>
      <c r="K635" s="161"/>
      <c r="L635" s="161"/>
      <c r="M635" s="161"/>
      <c r="N635" s="161"/>
      <c r="O635" s="161"/>
      <c r="P635" s="161"/>
      <c r="Q635" s="161"/>
      <c r="R635" s="161"/>
      <c r="S635" s="161"/>
    </row>
    <row r="636" spans="9:19" s="1" customFormat="1" x14ac:dyDescent="0.2">
      <c r="I636" s="161"/>
      <c r="J636" s="161"/>
      <c r="K636" s="161"/>
      <c r="L636" s="161"/>
      <c r="M636" s="161"/>
      <c r="N636" s="161"/>
      <c r="O636" s="161"/>
      <c r="P636" s="161"/>
      <c r="Q636" s="161"/>
      <c r="R636" s="161"/>
      <c r="S636" s="161"/>
    </row>
    <row r="637" spans="9:19" s="1" customFormat="1" x14ac:dyDescent="0.2">
      <c r="I637" s="161"/>
      <c r="J637" s="161"/>
      <c r="K637" s="161"/>
      <c r="L637" s="161"/>
      <c r="M637" s="161"/>
      <c r="N637" s="161"/>
      <c r="O637" s="161"/>
      <c r="P637" s="161"/>
      <c r="Q637" s="161"/>
      <c r="R637" s="161"/>
      <c r="S637" s="161"/>
    </row>
    <row r="638" spans="9:19" s="1" customFormat="1" x14ac:dyDescent="0.2">
      <c r="I638" s="161"/>
      <c r="J638" s="161"/>
      <c r="K638" s="161"/>
      <c r="L638" s="161"/>
      <c r="M638" s="161"/>
      <c r="N638" s="161"/>
      <c r="O638" s="161"/>
      <c r="P638" s="161"/>
      <c r="Q638" s="161"/>
      <c r="R638" s="161"/>
      <c r="S638" s="161"/>
    </row>
    <row r="639" spans="9:19" s="1" customFormat="1" x14ac:dyDescent="0.2">
      <c r="I639" s="161"/>
      <c r="J639" s="161"/>
      <c r="K639" s="161"/>
      <c r="L639" s="161"/>
      <c r="M639" s="161"/>
      <c r="N639" s="161"/>
      <c r="O639" s="161"/>
      <c r="P639" s="161"/>
      <c r="Q639" s="161"/>
      <c r="R639" s="161"/>
      <c r="S639" s="161"/>
    </row>
    <row r="640" spans="9:19" s="1" customFormat="1" x14ac:dyDescent="0.2">
      <c r="I640" s="161"/>
      <c r="J640" s="161"/>
      <c r="K640" s="161"/>
      <c r="L640" s="161"/>
      <c r="M640" s="161"/>
      <c r="N640" s="161"/>
      <c r="O640" s="161"/>
      <c r="P640" s="161"/>
      <c r="Q640" s="161"/>
      <c r="R640" s="161"/>
      <c r="S640" s="161"/>
    </row>
    <row r="641" spans="9:19" s="1" customFormat="1" x14ac:dyDescent="0.2">
      <c r="I641" s="161"/>
      <c r="J641" s="161"/>
      <c r="K641" s="161"/>
      <c r="L641" s="161"/>
      <c r="M641" s="161"/>
      <c r="N641" s="161"/>
      <c r="O641" s="161"/>
      <c r="P641" s="161"/>
      <c r="Q641" s="161"/>
      <c r="R641" s="161"/>
      <c r="S641" s="161"/>
    </row>
    <row r="642" spans="9:19" s="1" customFormat="1" x14ac:dyDescent="0.2">
      <c r="I642" s="161"/>
      <c r="J642" s="161"/>
      <c r="K642" s="161"/>
      <c r="L642" s="161"/>
      <c r="M642" s="161"/>
      <c r="N642" s="161"/>
      <c r="O642" s="161"/>
      <c r="P642" s="161"/>
      <c r="Q642" s="161"/>
      <c r="R642" s="161"/>
      <c r="S642" s="161"/>
    </row>
    <row r="643" spans="9:19" s="1" customFormat="1" x14ac:dyDescent="0.2"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</row>
    <row r="644" spans="9:19" s="1" customFormat="1" x14ac:dyDescent="0.2">
      <c r="I644" s="161"/>
      <c r="J644" s="161"/>
      <c r="K644" s="161"/>
      <c r="L644" s="161"/>
      <c r="M644" s="161"/>
      <c r="N644" s="161"/>
      <c r="O644" s="161"/>
      <c r="P644" s="161"/>
      <c r="Q644" s="161"/>
      <c r="R644" s="161"/>
      <c r="S644" s="161"/>
    </row>
    <row r="645" spans="9:19" s="1" customFormat="1" x14ac:dyDescent="0.2">
      <c r="I645" s="161"/>
      <c r="J645" s="161"/>
      <c r="K645" s="161"/>
      <c r="L645" s="161"/>
      <c r="M645" s="161"/>
      <c r="N645" s="161"/>
      <c r="O645" s="161"/>
      <c r="P645" s="161"/>
      <c r="Q645" s="161"/>
      <c r="R645" s="161"/>
      <c r="S645" s="161"/>
    </row>
    <row r="646" spans="9:19" s="1" customFormat="1" x14ac:dyDescent="0.2">
      <c r="I646" s="161"/>
      <c r="J646" s="161"/>
      <c r="K646" s="161"/>
      <c r="L646" s="161"/>
      <c r="M646" s="161"/>
      <c r="N646" s="161"/>
      <c r="O646" s="161"/>
      <c r="P646" s="161"/>
      <c r="Q646" s="161"/>
      <c r="R646" s="161"/>
      <c r="S646" s="161"/>
    </row>
    <row r="647" spans="9:19" s="1" customFormat="1" x14ac:dyDescent="0.2">
      <c r="I647" s="161"/>
      <c r="J647" s="161"/>
      <c r="K647" s="161"/>
      <c r="L647" s="161"/>
      <c r="M647" s="161"/>
      <c r="N647" s="161"/>
      <c r="O647" s="161"/>
      <c r="P647" s="161"/>
      <c r="Q647" s="161"/>
      <c r="R647" s="161"/>
      <c r="S647" s="161"/>
    </row>
    <row r="648" spans="9:19" s="1" customFormat="1" x14ac:dyDescent="0.2"/>
    <row r="649" spans="9:19" s="1" customFormat="1" x14ac:dyDescent="0.2"/>
    <row r="650" spans="9:19" s="1" customFormat="1" x14ac:dyDescent="0.2"/>
    <row r="651" spans="9:19" s="1" customFormat="1" x14ac:dyDescent="0.2"/>
    <row r="652" spans="9:19" s="1" customFormat="1" x14ac:dyDescent="0.2"/>
    <row r="653" spans="9:19" s="1" customFormat="1" x14ac:dyDescent="0.2"/>
    <row r="654" spans="9:19" s="1" customFormat="1" x14ac:dyDescent="0.2"/>
    <row r="655" spans="9:19" s="1" customFormat="1" x14ac:dyDescent="0.2"/>
    <row r="656" spans="9:19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  <row r="1102" s="1" customFormat="1" x14ac:dyDescent="0.2"/>
    <row r="1103" s="1" customFormat="1" x14ac:dyDescent="0.2"/>
    <row r="1104" s="1" customFormat="1" x14ac:dyDescent="0.2"/>
    <row r="1105" s="1" customFormat="1" x14ac:dyDescent="0.2"/>
    <row r="1106" s="1" customFormat="1" x14ac:dyDescent="0.2"/>
    <row r="1107" s="1" customFormat="1" x14ac:dyDescent="0.2"/>
    <row r="1108" s="1" customFormat="1" x14ac:dyDescent="0.2"/>
    <row r="1109" s="1" customFormat="1" x14ac:dyDescent="0.2"/>
    <row r="1110" s="1" customFormat="1" x14ac:dyDescent="0.2"/>
    <row r="1111" s="1" customFormat="1" x14ac:dyDescent="0.2"/>
    <row r="1112" s="1" customFormat="1" x14ac:dyDescent="0.2"/>
    <row r="1113" s="1" customFormat="1" x14ac:dyDescent="0.2"/>
    <row r="1114" s="1" customFormat="1" x14ac:dyDescent="0.2"/>
    <row r="1115" s="1" customFormat="1" x14ac:dyDescent="0.2"/>
    <row r="1116" s="1" customFormat="1" x14ac:dyDescent="0.2"/>
    <row r="1117" s="1" customFormat="1" x14ac:dyDescent="0.2"/>
    <row r="1118" s="1" customFormat="1" x14ac:dyDescent="0.2"/>
    <row r="1119" s="1" customFormat="1" x14ac:dyDescent="0.2"/>
    <row r="1120" s="1" customFormat="1" x14ac:dyDescent="0.2"/>
    <row r="1121" s="1" customFormat="1" x14ac:dyDescent="0.2"/>
    <row r="1122" s="1" customFormat="1" x14ac:dyDescent="0.2"/>
    <row r="1123" s="1" customFormat="1" x14ac:dyDescent="0.2"/>
    <row r="1124" s="1" customFormat="1" x14ac:dyDescent="0.2"/>
    <row r="1125" s="1" customFormat="1" x14ac:dyDescent="0.2"/>
    <row r="1126" s="1" customFormat="1" x14ac:dyDescent="0.2"/>
    <row r="1127" s="1" customFormat="1" x14ac:dyDescent="0.2"/>
    <row r="1128" s="1" customFormat="1" x14ac:dyDescent="0.2"/>
    <row r="1129" s="1" customFormat="1" x14ac:dyDescent="0.2"/>
    <row r="1130" s="1" customFormat="1" x14ac:dyDescent="0.2"/>
    <row r="1131" s="1" customFormat="1" x14ac:dyDescent="0.2"/>
    <row r="1132" s="1" customFormat="1" x14ac:dyDescent="0.2"/>
    <row r="1133" s="1" customFormat="1" x14ac:dyDescent="0.2"/>
    <row r="1134" s="1" customFormat="1" x14ac:dyDescent="0.2"/>
    <row r="1135" s="1" customFormat="1" x14ac:dyDescent="0.2"/>
    <row r="1136" s="1" customFormat="1" x14ac:dyDescent="0.2"/>
    <row r="1137" s="1" customFormat="1" x14ac:dyDescent="0.2"/>
    <row r="1138" s="1" customFormat="1" x14ac:dyDescent="0.2"/>
    <row r="1139" s="1" customFormat="1" x14ac:dyDescent="0.2"/>
    <row r="1140" s="1" customFormat="1" x14ac:dyDescent="0.2"/>
    <row r="1141" s="1" customFormat="1" x14ac:dyDescent="0.2"/>
    <row r="1142" s="1" customFormat="1" x14ac:dyDescent="0.2"/>
    <row r="1143" s="1" customFormat="1" x14ac:dyDescent="0.2"/>
    <row r="1144" s="1" customFormat="1" x14ac:dyDescent="0.2"/>
    <row r="1145" s="1" customFormat="1" x14ac:dyDescent="0.2"/>
    <row r="1146" s="1" customFormat="1" x14ac:dyDescent="0.2"/>
    <row r="1147" s="1" customFormat="1" x14ac:dyDescent="0.2"/>
    <row r="1148" s="1" customFormat="1" x14ac:dyDescent="0.2"/>
    <row r="1149" s="1" customFormat="1" x14ac:dyDescent="0.2"/>
    <row r="1150" s="1" customFormat="1" x14ac:dyDescent="0.2"/>
    <row r="1151" s="1" customFormat="1" x14ac:dyDescent="0.2"/>
    <row r="1152" s="1" customFormat="1" x14ac:dyDescent="0.2"/>
    <row r="1153" s="1" customFormat="1" x14ac:dyDescent="0.2"/>
    <row r="1154" s="1" customFormat="1" x14ac:dyDescent="0.2"/>
    <row r="1155" s="1" customFormat="1" x14ac:dyDescent="0.2"/>
    <row r="1156" s="1" customFormat="1" x14ac:dyDescent="0.2"/>
    <row r="1157" s="1" customFormat="1" x14ac:dyDescent="0.2"/>
    <row r="1158" s="1" customFormat="1" x14ac:dyDescent="0.2"/>
    <row r="1159" s="1" customFormat="1" x14ac:dyDescent="0.2"/>
    <row r="1160" s="1" customFormat="1" x14ac:dyDescent="0.2"/>
    <row r="1161" s="1" customFormat="1" x14ac:dyDescent="0.2"/>
    <row r="1162" s="1" customFormat="1" x14ac:dyDescent="0.2"/>
    <row r="1163" s="1" customFormat="1" x14ac:dyDescent="0.2"/>
    <row r="1164" s="1" customFormat="1" x14ac:dyDescent="0.2"/>
    <row r="1165" s="1" customFormat="1" x14ac:dyDescent="0.2"/>
    <row r="1166" s="1" customFormat="1" x14ac:dyDescent="0.2"/>
    <row r="1167" s="1" customFormat="1" x14ac:dyDescent="0.2"/>
    <row r="1168" s="1" customFormat="1" x14ac:dyDescent="0.2"/>
    <row r="1169" s="1" customFormat="1" x14ac:dyDescent="0.2"/>
    <row r="1170" s="1" customFormat="1" x14ac:dyDescent="0.2"/>
    <row r="1171" s="1" customFormat="1" x14ac:dyDescent="0.2"/>
    <row r="1172" s="1" customFormat="1" x14ac:dyDescent="0.2"/>
    <row r="1173" s="1" customFormat="1" x14ac:dyDescent="0.2"/>
    <row r="1174" s="1" customFormat="1" x14ac:dyDescent="0.2"/>
    <row r="1175" s="1" customFormat="1" x14ac:dyDescent="0.2"/>
    <row r="1176" s="1" customFormat="1" x14ac:dyDescent="0.2"/>
    <row r="1177" s="1" customFormat="1" x14ac:dyDescent="0.2"/>
    <row r="1178" s="1" customFormat="1" x14ac:dyDescent="0.2"/>
    <row r="1179" s="1" customFormat="1" x14ac:dyDescent="0.2"/>
    <row r="1180" s="1" customFormat="1" x14ac:dyDescent="0.2"/>
    <row r="1181" s="1" customFormat="1" x14ac:dyDescent="0.2"/>
    <row r="1182" s="1" customFormat="1" x14ac:dyDescent="0.2"/>
    <row r="1183" s="1" customFormat="1" x14ac:dyDescent="0.2"/>
    <row r="1184" s="1" customFormat="1" x14ac:dyDescent="0.2"/>
    <row r="1185" s="1" customFormat="1" x14ac:dyDescent="0.2"/>
    <row r="1186" s="1" customFormat="1" x14ac:dyDescent="0.2"/>
    <row r="1187" s="1" customFormat="1" x14ac:dyDescent="0.2"/>
    <row r="1188" s="1" customFormat="1" x14ac:dyDescent="0.2"/>
    <row r="1189" s="1" customFormat="1" x14ac:dyDescent="0.2"/>
    <row r="1190" s="1" customFormat="1" x14ac:dyDescent="0.2"/>
    <row r="1191" s="1" customFormat="1" x14ac:dyDescent="0.2"/>
    <row r="1192" s="1" customFormat="1" x14ac:dyDescent="0.2"/>
    <row r="1193" s="1" customFormat="1" x14ac:dyDescent="0.2"/>
    <row r="1194" s="1" customFormat="1" x14ac:dyDescent="0.2"/>
    <row r="1195" s="1" customFormat="1" x14ac:dyDescent="0.2"/>
    <row r="1196" s="1" customFormat="1" x14ac:dyDescent="0.2"/>
    <row r="1197" s="1" customFormat="1" x14ac:dyDescent="0.2"/>
    <row r="1198" s="1" customFormat="1" x14ac:dyDescent="0.2"/>
    <row r="1199" s="1" customFormat="1" x14ac:dyDescent="0.2"/>
    <row r="1200" s="1" customFormat="1" x14ac:dyDescent="0.2"/>
    <row r="1201" spans="3:3" s="1" customFormat="1" x14ac:dyDescent="0.2"/>
    <row r="1202" spans="3:3" s="1" customFormat="1" x14ac:dyDescent="0.2"/>
    <row r="1203" spans="3:3" s="1" customFormat="1" x14ac:dyDescent="0.2"/>
    <row r="1204" spans="3:3" s="1" customFormat="1" x14ac:dyDescent="0.2"/>
    <row r="1205" spans="3:3" s="1" customFormat="1" x14ac:dyDescent="0.2"/>
    <row r="1206" spans="3:3" s="1" customFormat="1" x14ac:dyDescent="0.2"/>
    <row r="1207" spans="3:3" s="1" customFormat="1" x14ac:dyDescent="0.2"/>
    <row r="1208" spans="3:3" s="1" customFormat="1" x14ac:dyDescent="0.2"/>
    <row r="1209" spans="3:3" s="1" customFormat="1" x14ac:dyDescent="0.2"/>
    <row r="1210" spans="3:3" s="1" customFormat="1" x14ac:dyDescent="0.2"/>
    <row r="1211" spans="3:3" s="1" customFormat="1" x14ac:dyDescent="0.2"/>
    <row r="1212" spans="3:3" s="1" customFormat="1" x14ac:dyDescent="0.2"/>
    <row r="1213" spans="3:3" s="1" customFormat="1" x14ac:dyDescent="0.2"/>
    <row r="1214" spans="3:3" s="1" customFormat="1" x14ac:dyDescent="0.2">
      <c r="C1214"/>
    </row>
    <row r="1215" spans="3:3" s="1" customFormat="1" x14ac:dyDescent="0.2">
      <c r="C1215"/>
    </row>
    <row r="1216" spans="3:3" s="1" customFormat="1" x14ac:dyDescent="0.2">
      <c r="C1216"/>
    </row>
    <row r="1217" spans="1:3" s="1" customFormat="1" x14ac:dyDescent="0.2">
      <c r="C1217"/>
    </row>
    <row r="1218" spans="1:3" s="1" customFormat="1" x14ac:dyDescent="0.2">
      <c r="C1218"/>
    </row>
    <row r="1219" spans="1:3" s="1" customFormat="1" x14ac:dyDescent="0.2">
      <c r="C1219"/>
    </row>
    <row r="1220" spans="1:3" s="1" customFormat="1" x14ac:dyDescent="0.2">
      <c r="C1220"/>
    </row>
    <row r="1221" spans="1:3" s="1" customFormat="1" x14ac:dyDescent="0.2">
      <c r="C1221"/>
    </row>
    <row r="1222" spans="1:3" s="1" customFormat="1" x14ac:dyDescent="0.2">
      <c r="C1222"/>
    </row>
    <row r="1223" spans="1:3" s="1" customFormat="1" x14ac:dyDescent="0.2">
      <c r="C1223"/>
    </row>
    <row r="1224" spans="1:3" x14ac:dyDescent="0.2">
      <c r="A1224" s="1"/>
      <c r="B1224" s="1"/>
    </row>
    <row r="1225" spans="1:3" x14ac:dyDescent="0.2">
      <c r="A1225" s="1"/>
      <c r="B1225" s="1"/>
    </row>
    <row r="1226" spans="1:3" x14ac:dyDescent="0.2">
      <c r="A1226" s="1"/>
      <c r="B1226" s="1"/>
    </row>
    <row r="1227" spans="1:3" x14ac:dyDescent="0.2">
      <c r="A1227" s="1"/>
      <c r="B1227" s="1"/>
    </row>
    <row r="1228" spans="1:3" x14ac:dyDescent="0.2">
      <c r="A1228" s="1"/>
      <c r="B1228" s="1"/>
    </row>
    <row r="1229" spans="1:3" x14ac:dyDescent="0.2">
      <c r="A1229" s="1"/>
      <c r="B1229" s="1"/>
    </row>
    <row r="1230" spans="1:3" x14ac:dyDescent="0.2">
      <c r="A1230" s="1"/>
      <c r="B1230" s="1"/>
    </row>
    <row r="1231" spans="1:3" x14ac:dyDescent="0.2">
      <c r="A1231" s="1"/>
      <c r="B1231" s="1"/>
    </row>
    <row r="1232" spans="1:3" x14ac:dyDescent="0.2">
      <c r="A1232" s="1"/>
      <c r="B1232" s="1"/>
    </row>
    <row r="1233" spans="1:2" x14ac:dyDescent="0.2">
      <c r="A1233" s="1"/>
      <c r="B1233" s="1"/>
    </row>
    <row r="1234" spans="1:2" x14ac:dyDescent="0.2">
      <c r="A1234" s="1"/>
      <c r="B1234" s="1"/>
    </row>
    <row r="1235" spans="1:2" x14ac:dyDescent="0.2">
      <c r="A1235" s="1"/>
      <c r="B1235" s="1"/>
    </row>
    <row r="1236" spans="1:2" x14ac:dyDescent="0.2">
      <c r="A1236" s="1"/>
      <c r="B1236" s="1"/>
    </row>
    <row r="1237" spans="1:2" x14ac:dyDescent="0.2">
      <c r="A1237" s="1"/>
      <c r="B1237" s="1"/>
    </row>
    <row r="1238" spans="1:2" x14ac:dyDescent="0.2">
      <c r="A1238" s="1"/>
      <c r="B1238" s="1"/>
    </row>
    <row r="1239" spans="1:2" x14ac:dyDescent="0.2">
      <c r="A1239" s="1"/>
      <c r="B1239" s="1"/>
    </row>
    <row r="1240" spans="1:2" x14ac:dyDescent="0.2">
      <c r="A1240" s="1"/>
      <c r="B1240" s="1"/>
    </row>
    <row r="1241" spans="1:2" x14ac:dyDescent="0.2">
      <c r="A1241" s="1"/>
      <c r="B1241" s="1"/>
    </row>
    <row r="1242" spans="1:2" x14ac:dyDescent="0.2">
      <c r="A1242" s="1"/>
      <c r="B1242" s="1"/>
    </row>
    <row r="1243" spans="1:2" x14ac:dyDescent="0.2">
      <c r="A1243" s="1"/>
      <c r="B1243" s="1"/>
    </row>
    <row r="1244" spans="1:2" x14ac:dyDescent="0.2">
      <c r="A1244" s="1"/>
      <c r="B1244" s="1"/>
    </row>
    <row r="1245" spans="1:2" x14ac:dyDescent="0.2">
      <c r="A1245" s="1"/>
      <c r="B1245" s="1"/>
    </row>
    <row r="1246" spans="1:2" x14ac:dyDescent="0.2">
      <c r="A1246" s="1"/>
      <c r="B1246" s="1"/>
    </row>
    <row r="1247" spans="1:2" x14ac:dyDescent="0.2">
      <c r="A1247" s="1"/>
      <c r="B1247" s="1"/>
    </row>
    <row r="1248" spans="1:2" x14ac:dyDescent="0.2">
      <c r="A1248" s="1"/>
      <c r="B1248" s="1"/>
    </row>
    <row r="1249" spans="1:2" x14ac:dyDescent="0.2">
      <c r="A1249" s="1"/>
      <c r="B1249" s="1"/>
    </row>
    <row r="1250" spans="1:2" x14ac:dyDescent="0.2">
      <c r="A1250" s="1"/>
      <c r="B1250" s="1"/>
    </row>
    <row r="1251" spans="1:2" x14ac:dyDescent="0.2">
      <c r="A1251" s="1"/>
      <c r="B1251" s="1"/>
    </row>
    <row r="1252" spans="1:2" x14ac:dyDescent="0.2">
      <c r="A1252" s="1"/>
      <c r="B1252" s="1"/>
    </row>
    <row r="1253" spans="1:2" x14ac:dyDescent="0.2">
      <c r="A1253" s="1"/>
      <c r="B1253" s="1"/>
    </row>
    <row r="1254" spans="1:2" x14ac:dyDescent="0.2">
      <c r="A1254" s="1"/>
      <c r="B1254" s="1"/>
    </row>
    <row r="1255" spans="1:2" x14ac:dyDescent="0.2">
      <c r="A1255" s="1"/>
      <c r="B1255" s="1"/>
    </row>
    <row r="1256" spans="1:2" x14ac:dyDescent="0.2">
      <c r="A1256" s="1"/>
      <c r="B1256" s="1"/>
    </row>
    <row r="1257" spans="1:2" x14ac:dyDescent="0.2">
      <c r="A1257" s="1"/>
      <c r="B1257" s="1"/>
    </row>
    <row r="1258" spans="1:2" x14ac:dyDescent="0.2">
      <c r="A1258" s="1"/>
      <c r="B1258" s="1"/>
    </row>
    <row r="1259" spans="1:2" x14ac:dyDescent="0.2">
      <c r="A1259" s="1"/>
      <c r="B1259" s="1"/>
    </row>
    <row r="1260" spans="1:2" x14ac:dyDescent="0.2">
      <c r="A1260" s="1"/>
      <c r="B1260" s="1"/>
    </row>
    <row r="1261" spans="1:2" x14ac:dyDescent="0.2">
      <c r="A1261" s="1"/>
      <c r="B1261" s="1"/>
    </row>
    <row r="1262" spans="1:2" x14ac:dyDescent="0.2">
      <c r="A1262" s="1"/>
      <c r="B1262" s="1"/>
    </row>
    <row r="1263" spans="1:2" x14ac:dyDescent="0.2">
      <c r="A1263" s="1"/>
      <c r="B1263" s="1"/>
    </row>
    <row r="1264" spans="1:2" x14ac:dyDescent="0.2">
      <c r="A1264" s="1"/>
      <c r="B1264" s="1"/>
    </row>
    <row r="1265" spans="1:2" x14ac:dyDescent="0.2">
      <c r="A1265" s="1"/>
      <c r="B1265" s="1"/>
    </row>
    <row r="1266" spans="1:2" x14ac:dyDescent="0.2">
      <c r="A1266" s="1"/>
      <c r="B1266" s="1"/>
    </row>
    <row r="1267" spans="1:2" x14ac:dyDescent="0.2">
      <c r="A1267" s="1"/>
      <c r="B1267" s="1"/>
    </row>
    <row r="1268" spans="1:2" x14ac:dyDescent="0.2">
      <c r="A1268" s="1"/>
      <c r="B1268" s="1"/>
    </row>
    <row r="1269" spans="1:2" x14ac:dyDescent="0.2">
      <c r="A1269" s="1"/>
      <c r="B1269" s="1"/>
    </row>
    <row r="1270" spans="1:2" x14ac:dyDescent="0.2">
      <c r="A1270" s="1"/>
      <c r="B1270" s="1"/>
    </row>
    <row r="1271" spans="1:2" x14ac:dyDescent="0.2">
      <c r="A1271" s="1"/>
      <c r="B1271" s="1"/>
    </row>
    <row r="1272" spans="1:2" x14ac:dyDescent="0.2">
      <c r="A1272" s="1"/>
      <c r="B1272" s="1"/>
    </row>
    <row r="1273" spans="1:2" x14ac:dyDescent="0.2">
      <c r="A1273" s="1"/>
      <c r="B1273" s="1"/>
    </row>
    <row r="1274" spans="1:2" x14ac:dyDescent="0.2">
      <c r="A1274" s="1"/>
      <c r="B1274" s="1"/>
    </row>
    <row r="1275" spans="1:2" x14ac:dyDescent="0.2">
      <c r="A1275" s="1"/>
      <c r="B1275" s="1"/>
    </row>
    <row r="1276" spans="1:2" x14ac:dyDescent="0.2">
      <c r="A1276" s="1"/>
      <c r="B1276" s="1"/>
    </row>
    <row r="1277" spans="1:2" x14ac:dyDescent="0.2">
      <c r="A1277" s="1"/>
      <c r="B1277" s="1"/>
    </row>
    <row r="1278" spans="1:2" x14ac:dyDescent="0.2">
      <c r="A1278" s="1"/>
      <c r="B1278" s="1"/>
    </row>
    <row r="1279" spans="1:2" x14ac:dyDescent="0.2">
      <c r="A1279" s="1"/>
      <c r="B1279" s="1"/>
    </row>
    <row r="1280" spans="1:2" x14ac:dyDescent="0.2">
      <c r="A1280" s="1"/>
      <c r="B1280" s="1"/>
    </row>
    <row r="1281" spans="1:2" x14ac:dyDescent="0.2">
      <c r="A1281" s="1"/>
      <c r="B1281" s="1"/>
    </row>
    <row r="1282" spans="1:2" x14ac:dyDescent="0.2">
      <c r="A1282" s="1"/>
      <c r="B1282" s="1"/>
    </row>
    <row r="1283" spans="1:2" x14ac:dyDescent="0.2">
      <c r="A1283" s="1"/>
      <c r="B1283" s="1"/>
    </row>
    <row r="1284" spans="1:2" x14ac:dyDescent="0.2">
      <c r="A1284" s="1"/>
      <c r="B1284" s="1"/>
    </row>
    <row r="1285" spans="1:2" x14ac:dyDescent="0.2">
      <c r="A1285" s="1"/>
      <c r="B1285" s="1"/>
    </row>
    <row r="1286" spans="1:2" x14ac:dyDescent="0.2">
      <c r="A1286" s="1"/>
      <c r="B1286" s="1"/>
    </row>
    <row r="1287" spans="1:2" x14ac:dyDescent="0.2">
      <c r="A1287" s="1"/>
      <c r="B1287" s="1"/>
    </row>
    <row r="1288" spans="1:2" x14ac:dyDescent="0.2">
      <c r="A1288" s="1"/>
      <c r="B1288" s="1"/>
    </row>
    <row r="1289" spans="1:2" x14ac:dyDescent="0.2">
      <c r="A1289" s="1"/>
      <c r="B1289" s="1"/>
    </row>
    <row r="1290" spans="1:2" x14ac:dyDescent="0.2">
      <c r="A1290" s="1"/>
      <c r="B1290" s="1"/>
    </row>
    <row r="1291" spans="1:2" x14ac:dyDescent="0.2">
      <c r="A1291" s="1"/>
      <c r="B1291" s="1"/>
    </row>
    <row r="1292" spans="1:2" x14ac:dyDescent="0.2">
      <c r="A1292" s="1"/>
      <c r="B1292" s="1"/>
    </row>
    <row r="1293" spans="1:2" x14ac:dyDescent="0.2">
      <c r="A1293" s="1"/>
      <c r="B1293" s="1"/>
    </row>
    <row r="1294" spans="1:2" x14ac:dyDescent="0.2">
      <c r="A1294" s="1"/>
      <c r="B1294" s="1"/>
    </row>
    <row r="1295" spans="1:2" x14ac:dyDescent="0.2">
      <c r="A1295" s="1"/>
      <c r="B1295" s="1"/>
    </row>
    <row r="1296" spans="1:2" x14ac:dyDescent="0.2">
      <c r="A1296" s="1"/>
      <c r="B1296" s="1"/>
    </row>
    <row r="1297" spans="1:2" x14ac:dyDescent="0.2">
      <c r="A1297" s="1"/>
      <c r="B1297" s="1"/>
    </row>
    <row r="1298" spans="1:2" x14ac:dyDescent="0.2">
      <c r="A1298" s="1"/>
      <c r="B1298" s="1"/>
    </row>
    <row r="1299" spans="1:2" x14ac:dyDescent="0.2">
      <c r="A1299" s="1"/>
      <c r="B1299" s="1"/>
    </row>
    <row r="1300" spans="1:2" x14ac:dyDescent="0.2">
      <c r="A1300" s="1"/>
      <c r="B1300" s="1"/>
    </row>
    <row r="1301" spans="1:2" x14ac:dyDescent="0.2">
      <c r="A1301" s="1"/>
      <c r="B1301" s="1"/>
    </row>
    <row r="1302" spans="1:2" x14ac:dyDescent="0.2">
      <c r="A1302" s="1"/>
      <c r="B1302" s="1"/>
    </row>
    <row r="1303" spans="1:2" x14ac:dyDescent="0.2">
      <c r="A1303" s="1"/>
      <c r="B1303" s="1"/>
    </row>
    <row r="1304" spans="1:2" x14ac:dyDescent="0.2">
      <c r="A1304" s="1"/>
      <c r="B1304" s="1"/>
    </row>
    <row r="1305" spans="1:2" x14ac:dyDescent="0.2">
      <c r="A1305" s="1"/>
      <c r="B1305" s="1"/>
    </row>
    <row r="1306" spans="1:2" x14ac:dyDescent="0.2">
      <c r="A1306" s="1"/>
      <c r="B1306" s="1"/>
    </row>
    <row r="1307" spans="1:2" x14ac:dyDescent="0.2">
      <c r="A1307" s="1"/>
      <c r="B1307" s="1"/>
    </row>
    <row r="1308" spans="1:2" x14ac:dyDescent="0.2">
      <c r="A1308" s="1"/>
      <c r="B1308" s="1"/>
    </row>
    <row r="1309" spans="1:2" x14ac:dyDescent="0.2">
      <c r="A1309" s="1"/>
      <c r="B1309" s="1"/>
    </row>
    <row r="1310" spans="1:2" x14ac:dyDescent="0.2">
      <c r="A1310" s="1"/>
      <c r="B1310" s="1"/>
    </row>
    <row r="1311" spans="1:2" x14ac:dyDescent="0.2">
      <c r="A1311" s="1"/>
      <c r="B1311" s="1"/>
    </row>
    <row r="1312" spans="1:2" x14ac:dyDescent="0.2">
      <c r="A1312" s="1"/>
      <c r="B1312" s="1"/>
    </row>
    <row r="1313" spans="1:2" x14ac:dyDescent="0.2">
      <c r="A1313" s="1"/>
      <c r="B1313" s="1"/>
    </row>
    <row r="1314" spans="1:2" x14ac:dyDescent="0.2">
      <c r="A1314" s="1"/>
      <c r="B1314" s="1"/>
    </row>
    <row r="1315" spans="1:2" x14ac:dyDescent="0.2">
      <c r="A1315" s="1"/>
      <c r="B1315" s="1"/>
    </row>
    <row r="1316" spans="1:2" x14ac:dyDescent="0.2">
      <c r="A1316" s="1"/>
      <c r="B1316" s="1"/>
    </row>
    <row r="1317" spans="1:2" x14ac:dyDescent="0.2">
      <c r="A1317" s="1"/>
      <c r="B1317" s="1"/>
    </row>
    <row r="1318" spans="1:2" x14ac:dyDescent="0.2">
      <c r="A1318" s="1"/>
      <c r="B1318" s="1"/>
    </row>
    <row r="1319" spans="1:2" x14ac:dyDescent="0.2">
      <c r="A1319" s="1"/>
      <c r="B1319" s="1"/>
    </row>
    <row r="1320" spans="1:2" x14ac:dyDescent="0.2">
      <c r="A1320" s="1"/>
      <c r="B1320" s="1"/>
    </row>
    <row r="1321" spans="1:2" x14ac:dyDescent="0.2">
      <c r="A1321" s="1"/>
      <c r="B1321" s="1"/>
    </row>
    <row r="1322" spans="1:2" x14ac:dyDescent="0.2">
      <c r="A1322" s="1"/>
      <c r="B1322" s="1"/>
    </row>
    <row r="1323" spans="1:2" x14ac:dyDescent="0.2">
      <c r="A1323" s="1"/>
      <c r="B1323" s="1"/>
    </row>
    <row r="1324" spans="1:2" x14ac:dyDescent="0.2">
      <c r="A1324" s="1"/>
      <c r="B1324" s="1"/>
    </row>
    <row r="1325" spans="1:2" x14ac:dyDescent="0.2">
      <c r="A1325" s="1"/>
      <c r="B1325" s="1"/>
    </row>
    <row r="1326" spans="1:2" x14ac:dyDescent="0.2">
      <c r="A1326" s="1"/>
      <c r="B1326" s="1"/>
    </row>
    <row r="1327" spans="1:2" x14ac:dyDescent="0.2">
      <c r="A1327" s="1"/>
      <c r="B1327" s="1"/>
    </row>
    <row r="1328" spans="1:2" x14ac:dyDescent="0.2">
      <c r="A1328" s="1"/>
      <c r="B1328" s="1"/>
    </row>
    <row r="1329" spans="1:2" x14ac:dyDescent="0.2">
      <c r="A1329" s="1"/>
      <c r="B1329" s="1"/>
    </row>
    <row r="1330" spans="1:2" x14ac:dyDescent="0.2">
      <c r="A1330" s="1"/>
      <c r="B1330" s="1"/>
    </row>
    <row r="1331" spans="1:2" x14ac:dyDescent="0.2">
      <c r="A1331" s="1"/>
      <c r="B1331" s="1"/>
    </row>
    <row r="1332" spans="1:2" x14ac:dyDescent="0.2">
      <c r="A1332" s="1"/>
      <c r="B1332" s="1"/>
    </row>
    <row r="1333" spans="1:2" x14ac:dyDescent="0.2">
      <c r="A1333" s="1"/>
      <c r="B1333" s="1"/>
    </row>
    <row r="1334" spans="1:2" x14ac:dyDescent="0.2">
      <c r="A1334" s="1"/>
      <c r="B1334" s="1"/>
    </row>
    <row r="1335" spans="1:2" x14ac:dyDescent="0.2">
      <c r="A1335" s="1"/>
      <c r="B1335" s="1"/>
    </row>
    <row r="1336" spans="1:2" x14ac:dyDescent="0.2">
      <c r="A1336" s="1"/>
      <c r="B1336" s="1"/>
    </row>
    <row r="1337" spans="1:2" x14ac:dyDescent="0.2">
      <c r="A1337" s="1"/>
      <c r="B1337" s="1"/>
    </row>
    <row r="1338" spans="1:2" x14ac:dyDescent="0.2">
      <c r="A1338" s="1"/>
      <c r="B1338" s="1"/>
    </row>
    <row r="1339" spans="1:2" x14ac:dyDescent="0.2">
      <c r="A1339" s="1"/>
      <c r="B1339" s="1"/>
    </row>
    <row r="1340" spans="1:2" x14ac:dyDescent="0.2">
      <c r="A1340" s="1"/>
      <c r="B1340" s="1"/>
    </row>
    <row r="1341" spans="1:2" x14ac:dyDescent="0.2">
      <c r="A1341" s="1"/>
      <c r="B1341" s="1"/>
    </row>
    <row r="1342" spans="1:2" x14ac:dyDescent="0.2">
      <c r="A1342" s="1"/>
      <c r="B1342" s="1"/>
    </row>
    <row r="1343" spans="1:2" x14ac:dyDescent="0.2">
      <c r="A1343" s="1"/>
      <c r="B1343" s="1"/>
    </row>
    <row r="1344" spans="1:2" x14ac:dyDescent="0.2">
      <c r="A1344" s="1"/>
      <c r="B1344" s="1"/>
    </row>
    <row r="1345" spans="1:2" x14ac:dyDescent="0.2">
      <c r="A1345" s="1"/>
      <c r="B1345" s="1"/>
    </row>
    <row r="1346" spans="1:2" x14ac:dyDescent="0.2">
      <c r="A1346" s="1"/>
      <c r="B1346" s="1"/>
    </row>
    <row r="1347" spans="1:2" x14ac:dyDescent="0.2">
      <c r="A1347" s="1"/>
      <c r="B1347" s="1"/>
    </row>
    <row r="1348" spans="1:2" x14ac:dyDescent="0.2">
      <c r="A1348" s="1"/>
      <c r="B1348" s="1"/>
    </row>
    <row r="1349" spans="1:2" x14ac:dyDescent="0.2">
      <c r="A1349" s="1"/>
      <c r="B1349" s="1"/>
    </row>
    <row r="1350" spans="1:2" x14ac:dyDescent="0.2">
      <c r="A1350" s="1"/>
      <c r="B1350" s="1"/>
    </row>
    <row r="1351" spans="1:2" x14ac:dyDescent="0.2">
      <c r="A1351" s="1"/>
      <c r="B1351" s="1"/>
    </row>
    <row r="1352" spans="1:2" x14ac:dyDescent="0.2">
      <c r="A1352" s="1"/>
      <c r="B1352" s="1"/>
    </row>
    <row r="1353" spans="1:2" x14ac:dyDescent="0.2">
      <c r="A1353" s="1"/>
      <c r="B1353" s="1"/>
    </row>
    <row r="1354" spans="1:2" x14ac:dyDescent="0.2">
      <c r="A1354" s="1"/>
      <c r="B1354" s="1"/>
    </row>
    <row r="1355" spans="1:2" x14ac:dyDescent="0.2">
      <c r="A1355" s="1"/>
      <c r="B1355" s="1"/>
    </row>
    <row r="1356" spans="1:2" x14ac:dyDescent="0.2">
      <c r="A1356" s="1"/>
      <c r="B1356" s="1"/>
    </row>
    <row r="1357" spans="1:2" x14ac:dyDescent="0.2">
      <c r="A1357" s="1"/>
      <c r="B1357" s="1"/>
    </row>
    <row r="1358" spans="1:2" x14ac:dyDescent="0.2">
      <c r="A1358" s="1"/>
      <c r="B1358" s="1"/>
    </row>
    <row r="1359" spans="1:2" x14ac:dyDescent="0.2">
      <c r="A1359" s="1"/>
      <c r="B1359" s="1"/>
    </row>
    <row r="1360" spans="1:2" x14ac:dyDescent="0.2">
      <c r="A1360" s="1"/>
      <c r="B1360" s="1"/>
    </row>
    <row r="1361" spans="1:2" x14ac:dyDescent="0.2">
      <c r="A1361" s="1"/>
      <c r="B1361" s="1"/>
    </row>
    <row r="1362" spans="1:2" x14ac:dyDescent="0.2">
      <c r="A1362" s="1"/>
      <c r="B1362" s="1"/>
    </row>
    <row r="1363" spans="1:2" x14ac:dyDescent="0.2">
      <c r="A1363" s="1"/>
      <c r="B1363" s="1"/>
    </row>
    <row r="1364" spans="1:2" x14ac:dyDescent="0.2">
      <c r="A1364" s="1"/>
      <c r="B1364" s="1"/>
    </row>
    <row r="1365" spans="1:2" x14ac:dyDescent="0.2">
      <c r="A1365" s="1"/>
      <c r="B1365" s="1"/>
    </row>
    <row r="1366" spans="1:2" x14ac:dyDescent="0.2">
      <c r="A1366" s="1"/>
      <c r="B1366" s="1"/>
    </row>
    <row r="1367" spans="1:2" x14ac:dyDescent="0.2">
      <c r="A1367" s="1"/>
      <c r="B1367" s="1"/>
    </row>
    <row r="1368" spans="1:2" x14ac:dyDescent="0.2">
      <c r="A1368" s="1"/>
      <c r="B1368" s="1"/>
    </row>
    <row r="1369" spans="1:2" x14ac:dyDescent="0.2">
      <c r="A1369" s="1"/>
      <c r="B1369" s="1"/>
    </row>
    <row r="1370" spans="1:2" x14ac:dyDescent="0.2">
      <c r="A1370" s="1"/>
      <c r="B1370" s="1"/>
    </row>
    <row r="1371" spans="1:2" x14ac:dyDescent="0.2">
      <c r="A1371" s="1"/>
      <c r="B1371" s="1"/>
    </row>
    <row r="1372" spans="1:2" x14ac:dyDescent="0.2">
      <c r="A1372" s="1"/>
      <c r="B1372" s="1"/>
    </row>
    <row r="1373" spans="1:2" x14ac:dyDescent="0.2">
      <c r="A1373" s="1"/>
      <c r="B1373" s="1"/>
    </row>
    <row r="1374" spans="1:2" x14ac:dyDescent="0.2">
      <c r="A1374" s="1"/>
      <c r="B1374" s="1"/>
    </row>
    <row r="1375" spans="1:2" x14ac:dyDescent="0.2">
      <c r="A1375" s="1"/>
      <c r="B1375" s="1"/>
    </row>
    <row r="1376" spans="1:2" x14ac:dyDescent="0.2">
      <c r="A1376" s="1"/>
      <c r="B1376" s="1"/>
    </row>
    <row r="1377" spans="1:2" x14ac:dyDescent="0.2">
      <c r="A1377" s="1"/>
      <c r="B1377" s="1"/>
    </row>
    <row r="1378" spans="1:2" x14ac:dyDescent="0.2">
      <c r="A1378" s="1"/>
      <c r="B1378" s="1"/>
    </row>
    <row r="1379" spans="1:2" x14ac:dyDescent="0.2">
      <c r="A1379" s="1"/>
      <c r="B1379" s="1"/>
    </row>
    <row r="1380" spans="1:2" x14ac:dyDescent="0.2">
      <c r="A1380" s="1"/>
      <c r="B1380" s="1"/>
    </row>
    <row r="1381" spans="1:2" x14ac:dyDescent="0.2">
      <c r="A1381" s="1"/>
      <c r="B1381" s="1"/>
    </row>
    <row r="1382" spans="1:2" x14ac:dyDescent="0.2">
      <c r="A1382" s="1"/>
      <c r="B1382" s="1"/>
    </row>
    <row r="1383" spans="1:2" x14ac:dyDescent="0.2">
      <c r="A1383" s="1"/>
      <c r="B1383" s="1"/>
    </row>
    <row r="1384" spans="1:2" x14ac:dyDescent="0.2">
      <c r="A1384" s="1"/>
      <c r="B1384" s="1"/>
    </row>
    <row r="1385" spans="1:2" x14ac:dyDescent="0.2">
      <c r="A1385" s="1"/>
      <c r="B1385" s="1"/>
    </row>
    <row r="1386" spans="1:2" x14ac:dyDescent="0.2">
      <c r="A1386" s="1"/>
      <c r="B1386" s="1"/>
    </row>
    <row r="1387" spans="1:2" x14ac:dyDescent="0.2">
      <c r="A1387" s="1"/>
      <c r="B1387" s="1"/>
    </row>
    <row r="1388" spans="1:2" x14ac:dyDescent="0.2">
      <c r="A1388" s="1"/>
      <c r="B1388" s="1"/>
    </row>
    <row r="1389" spans="1:2" x14ac:dyDescent="0.2">
      <c r="A1389" s="1"/>
      <c r="B1389" s="1"/>
    </row>
    <row r="1390" spans="1:2" x14ac:dyDescent="0.2">
      <c r="A1390" s="1"/>
      <c r="B1390" s="1"/>
    </row>
    <row r="1391" spans="1:2" x14ac:dyDescent="0.2">
      <c r="A1391" s="1"/>
      <c r="B1391" s="1"/>
    </row>
    <row r="1392" spans="1:2" x14ac:dyDescent="0.2">
      <c r="A1392" s="1"/>
      <c r="B1392" s="1"/>
    </row>
    <row r="1393" spans="1:2" x14ac:dyDescent="0.2">
      <c r="A1393" s="1"/>
      <c r="B1393" s="1"/>
    </row>
    <row r="1394" spans="1:2" x14ac:dyDescent="0.2">
      <c r="A1394" s="1"/>
      <c r="B1394" s="1"/>
    </row>
    <row r="1395" spans="1:2" x14ac:dyDescent="0.2">
      <c r="A1395" s="1"/>
      <c r="B1395" s="1"/>
    </row>
    <row r="1396" spans="1:2" x14ac:dyDescent="0.2">
      <c r="A1396" s="1"/>
      <c r="B1396" s="1"/>
    </row>
    <row r="1397" spans="1:2" x14ac:dyDescent="0.2">
      <c r="A1397" s="1"/>
      <c r="B1397" s="1"/>
    </row>
    <row r="1398" spans="1:2" x14ac:dyDescent="0.2">
      <c r="A1398" s="1"/>
      <c r="B1398" s="1"/>
    </row>
    <row r="1399" spans="1:2" x14ac:dyDescent="0.2">
      <c r="A1399" s="1"/>
      <c r="B1399" s="1"/>
    </row>
    <row r="1400" spans="1:2" x14ac:dyDescent="0.2">
      <c r="A1400" s="1"/>
      <c r="B1400" s="1"/>
    </row>
    <row r="1401" spans="1:2" x14ac:dyDescent="0.2">
      <c r="A1401" s="1"/>
      <c r="B1401" s="1"/>
    </row>
    <row r="1402" spans="1:2" x14ac:dyDescent="0.2">
      <c r="A1402" s="1"/>
      <c r="B1402" s="1"/>
    </row>
    <row r="1403" spans="1:2" x14ac:dyDescent="0.2">
      <c r="A1403" s="1"/>
      <c r="B1403" s="1"/>
    </row>
    <row r="1404" spans="1:2" x14ac:dyDescent="0.2">
      <c r="A1404" s="1"/>
      <c r="B1404" s="1"/>
    </row>
    <row r="1405" spans="1:2" x14ac:dyDescent="0.2">
      <c r="A1405" s="1"/>
      <c r="B1405" s="1"/>
    </row>
    <row r="1406" spans="1:2" x14ac:dyDescent="0.2">
      <c r="A1406" s="1"/>
      <c r="B1406" s="1"/>
    </row>
    <row r="1407" spans="1:2" x14ac:dyDescent="0.2">
      <c r="A1407" s="1"/>
      <c r="B1407" s="1"/>
    </row>
    <row r="1408" spans="1:2" x14ac:dyDescent="0.2">
      <c r="A1408" s="1"/>
      <c r="B1408" s="1"/>
    </row>
    <row r="1409" spans="1:2" x14ac:dyDescent="0.2">
      <c r="A1409" s="1"/>
      <c r="B1409" s="1"/>
    </row>
    <row r="1410" spans="1:2" x14ac:dyDescent="0.2">
      <c r="A1410" s="1"/>
      <c r="B1410" s="1"/>
    </row>
    <row r="1411" spans="1:2" x14ac:dyDescent="0.2">
      <c r="A1411" s="1"/>
      <c r="B1411" s="1"/>
    </row>
    <row r="1412" spans="1:2" x14ac:dyDescent="0.2">
      <c r="A1412" s="1"/>
      <c r="B1412" s="1"/>
    </row>
    <row r="1413" spans="1:2" x14ac:dyDescent="0.2">
      <c r="A1413" s="1"/>
      <c r="B1413" s="1"/>
    </row>
    <row r="1414" spans="1:2" x14ac:dyDescent="0.2">
      <c r="A1414" s="1"/>
      <c r="B1414" s="1"/>
    </row>
    <row r="1415" spans="1:2" x14ac:dyDescent="0.2">
      <c r="A1415" s="1"/>
      <c r="B1415" s="1"/>
    </row>
    <row r="1416" spans="1:2" x14ac:dyDescent="0.2">
      <c r="A1416" s="1"/>
      <c r="B1416" s="1"/>
    </row>
    <row r="1417" spans="1:2" x14ac:dyDescent="0.2">
      <c r="A1417" s="1"/>
      <c r="B1417" s="1"/>
    </row>
    <row r="1418" spans="1:2" x14ac:dyDescent="0.2">
      <c r="A1418" s="1"/>
      <c r="B1418" s="1"/>
    </row>
    <row r="1419" spans="1:2" x14ac:dyDescent="0.2">
      <c r="A1419" s="1"/>
      <c r="B1419" s="1"/>
    </row>
    <row r="1420" spans="1:2" x14ac:dyDescent="0.2">
      <c r="A1420" s="1"/>
      <c r="B1420" s="1"/>
    </row>
    <row r="1421" spans="1:2" x14ac:dyDescent="0.2">
      <c r="A1421" s="1"/>
      <c r="B1421" s="1"/>
    </row>
    <row r="1422" spans="1:2" x14ac:dyDescent="0.2">
      <c r="A1422" s="1"/>
      <c r="B1422" s="1"/>
    </row>
    <row r="1423" spans="1:2" x14ac:dyDescent="0.2">
      <c r="A1423" s="1"/>
      <c r="B1423" s="1"/>
    </row>
    <row r="1424" spans="1:2" x14ac:dyDescent="0.2">
      <c r="A1424" s="1"/>
      <c r="B1424" s="1"/>
    </row>
    <row r="1425" spans="1:2" x14ac:dyDescent="0.2">
      <c r="A1425" s="1"/>
      <c r="B1425" s="1"/>
    </row>
    <row r="1426" spans="1:2" x14ac:dyDescent="0.2">
      <c r="A1426" s="1"/>
      <c r="B1426" s="1"/>
    </row>
    <row r="1427" spans="1:2" x14ac:dyDescent="0.2">
      <c r="A1427" s="1"/>
      <c r="B1427" s="1"/>
    </row>
    <row r="1428" spans="1:2" x14ac:dyDescent="0.2">
      <c r="A1428" s="1"/>
      <c r="B1428" s="1"/>
    </row>
    <row r="1429" spans="1:2" x14ac:dyDescent="0.2">
      <c r="A1429" s="1"/>
      <c r="B1429" s="1"/>
    </row>
    <row r="1430" spans="1:2" x14ac:dyDescent="0.2">
      <c r="A1430" s="1"/>
      <c r="B1430" s="1"/>
    </row>
    <row r="1431" spans="1:2" x14ac:dyDescent="0.2">
      <c r="A1431" s="1"/>
      <c r="B1431" s="1"/>
    </row>
    <row r="1432" spans="1:2" x14ac:dyDescent="0.2">
      <c r="A1432" s="1"/>
      <c r="B1432" s="1"/>
    </row>
    <row r="1433" spans="1:2" x14ac:dyDescent="0.2">
      <c r="A1433" s="1"/>
      <c r="B1433" s="1"/>
    </row>
    <row r="1434" spans="1:2" x14ac:dyDescent="0.2">
      <c r="A1434" s="1"/>
      <c r="B1434" s="1"/>
    </row>
    <row r="1435" spans="1:2" x14ac:dyDescent="0.2">
      <c r="A1435" s="1"/>
      <c r="B1435" s="1"/>
    </row>
    <row r="1436" spans="1:2" x14ac:dyDescent="0.2">
      <c r="A1436" s="1"/>
      <c r="B1436" s="1"/>
    </row>
    <row r="1437" spans="1:2" x14ac:dyDescent="0.2">
      <c r="A1437" s="1"/>
      <c r="B1437" s="1"/>
    </row>
    <row r="1438" spans="1:2" x14ac:dyDescent="0.2">
      <c r="A1438" s="1"/>
      <c r="B1438" s="1"/>
    </row>
    <row r="1439" spans="1:2" x14ac:dyDescent="0.2">
      <c r="A1439" s="1"/>
      <c r="B1439" s="1"/>
    </row>
    <row r="1440" spans="1:2" x14ac:dyDescent="0.2">
      <c r="A1440" s="1"/>
      <c r="B1440" s="1"/>
    </row>
    <row r="1441" spans="1:2" x14ac:dyDescent="0.2">
      <c r="A1441" s="1"/>
      <c r="B1441" s="1"/>
    </row>
    <row r="1442" spans="1:2" x14ac:dyDescent="0.2">
      <c r="A1442" s="1"/>
      <c r="B1442" s="1"/>
    </row>
    <row r="1443" spans="1:2" x14ac:dyDescent="0.2">
      <c r="A1443" s="1"/>
      <c r="B1443" s="1"/>
    </row>
    <row r="1444" spans="1:2" x14ac:dyDescent="0.2">
      <c r="A1444" s="1"/>
      <c r="B1444" s="1"/>
    </row>
    <row r="1445" spans="1:2" x14ac:dyDescent="0.2">
      <c r="A1445" s="1"/>
      <c r="B1445" s="1"/>
    </row>
    <row r="1446" spans="1:2" x14ac:dyDescent="0.2">
      <c r="A1446" s="1"/>
      <c r="B1446" s="1"/>
    </row>
    <row r="1447" spans="1:2" x14ac:dyDescent="0.2">
      <c r="A1447" s="1"/>
      <c r="B1447" s="1"/>
    </row>
    <row r="1448" spans="1:2" x14ac:dyDescent="0.2">
      <c r="A1448" s="1"/>
      <c r="B1448" s="1"/>
    </row>
    <row r="1449" spans="1:2" x14ac:dyDescent="0.2">
      <c r="A1449" s="1"/>
      <c r="B1449" s="1"/>
    </row>
    <row r="1450" spans="1:2" x14ac:dyDescent="0.2">
      <c r="A1450" s="1"/>
      <c r="B1450" s="1"/>
    </row>
    <row r="1451" spans="1:2" x14ac:dyDescent="0.2">
      <c r="A1451" s="1"/>
      <c r="B1451" s="1"/>
    </row>
    <row r="1452" spans="1:2" x14ac:dyDescent="0.2">
      <c r="A1452" s="1"/>
      <c r="B1452" s="1"/>
    </row>
    <row r="1453" spans="1:2" x14ac:dyDescent="0.2">
      <c r="A1453" s="1"/>
      <c r="B1453" s="1"/>
    </row>
    <row r="1454" spans="1:2" x14ac:dyDescent="0.2">
      <c r="A1454" s="1"/>
      <c r="B1454" s="1"/>
    </row>
    <row r="1455" spans="1:2" x14ac:dyDescent="0.2">
      <c r="A1455" s="1"/>
      <c r="B1455" s="1"/>
    </row>
    <row r="1456" spans="1:2" x14ac:dyDescent="0.2">
      <c r="A1456" s="1"/>
      <c r="B1456" s="1"/>
    </row>
    <row r="1457" spans="1:2" x14ac:dyDescent="0.2">
      <c r="A1457" s="1"/>
      <c r="B1457" s="1"/>
    </row>
    <row r="1458" spans="1:2" x14ac:dyDescent="0.2">
      <c r="A1458" s="1"/>
    </row>
  </sheetData>
  <mergeCells count="12">
    <mergeCell ref="F4:G4"/>
    <mergeCell ref="F9:F11"/>
    <mergeCell ref="A5:G5"/>
    <mergeCell ref="F6:G6"/>
    <mergeCell ref="A7:A11"/>
    <mergeCell ref="B7:B11"/>
    <mergeCell ref="C7:C11"/>
    <mergeCell ref="D7:D11"/>
    <mergeCell ref="E7:G7"/>
    <mergeCell ref="E8:F8"/>
    <mergeCell ref="G8:G11"/>
    <mergeCell ref="E9:E11"/>
  </mergeCells>
  <pageMargins left="0.70866141732283472" right="0.31496062992125984" top="0.74803149606299213" bottom="0.74803149606299213" header="0.31496062992125984" footer="0.31496062992125984"/>
  <pageSetup paperSize="9" orientation="portrait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workbookViewId="0">
      <selection activeCell="B9" sqref="B9"/>
    </sheetView>
  </sheetViews>
  <sheetFormatPr defaultRowHeight="12" x14ac:dyDescent="0.2"/>
  <cols>
    <col min="1" max="1" width="9.7109375" style="59" customWidth="1"/>
    <col min="2" max="2" width="4.42578125" style="59" customWidth="1"/>
    <col min="3" max="3" width="4.7109375" style="59" customWidth="1"/>
    <col min="4" max="4" width="4.42578125" style="59" customWidth="1"/>
    <col min="5" max="5" width="4.85546875" style="59" customWidth="1"/>
    <col min="6" max="6" width="5.5703125" style="59" customWidth="1"/>
    <col min="7" max="7" width="5.42578125" style="59" customWidth="1"/>
    <col min="8" max="8" width="5.85546875" style="59" customWidth="1"/>
    <col min="9" max="9" width="4.7109375" style="59" customWidth="1"/>
    <col min="10" max="10" width="6.28515625" style="59" customWidth="1"/>
    <col min="11" max="11" width="4.140625" style="59" customWidth="1"/>
    <col min="12" max="12" width="5.85546875" style="59" customWidth="1"/>
    <col min="13" max="13" width="4.42578125" style="59" customWidth="1"/>
    <col min="14" max="14" width="4.28515625" style="59" customWidth="1"/>
    <col min="15" max="15" width="4.85546875" style="59" customWidth="1"/>
    <col min="16" max="16" width="4.28515625" style="59" customWidth="1"/>
    <col min="17" max="17" width="4.85546875" style="59" customWidth="1"/>
    <col min="18" max="18" width="4.7109375" style="59" customWidth="1"/>
    <col min="19" max="19" width="5.140625" style="59" customWidth="1"/>
    <col min="20" max="20" width="4.5703125" style="59" customWidth="1"/>
    <col min="21" max="22" width="4.7109375" style="59" customWidth="1"/>
    <col min="23" max="23" width="5.28515625" style="59" customWidth="1"/>
    <col min="24" max="24" width="5.140625" style="59" customWidth="1"/>
    <col min="25" max="25" width="4.7109375" style="59" customWidth="1"/>
    <col min="26" max="26" width="6.28515625" style="59" customWidth="1"/>
    <col min="27" max="16384" width="9.140625" style="59"/>
  </cols>
  <sheetData>
    <row r="1" spans="1:26" ht="12.75" customHeight="1" x14ac:dyDescent="0.25">
      <c r="F1" s="60"/>
      <c r="P1" s="61"/>
      <c r="Q1" s="61"/>
      <c r="T1" s="61" t="s">
        <v>663</v>
      </c>
      <c r="U1" s="61"/>
      <c r="V1" s="61"/>
      <c r="W1" s="61"/>
      <c r="X1" s="61"/>
      <c r="Y1" s="61"/>
      <c r="Z1" s="61"/>
    </row>
    <row r="2" spans="1:26" ht="12.75" customHeight="1" x14ac:dyDescent="0.25">
      <c r="F2" s="497"/>
      <c r="G2" s="497"/>
      <c r="H2" s="497"/>
      <c r="I2" s="497"/>
      <c r="J2" s="62"/>
      <c r="P2" s="61"/>
      <c r="Q2" s="61"/>
      <c r="T2" s="61" t="s">
        <v>726</v>
      </c>
      <c r="U2" s="61"/>
      <c r="V2" s="61"/>
      <c r="W2" s="61"/>
      <c r="X2" s="61"/>
      <c r="Y2" s="61"/>
      <c r="Z2" s="61"/>
    </row>
    <row r="3" spans="1:26" ht="12.75" customHeight="1" x14ac:dyDescent="0.25">
      <c r="F3" s="62"/>
      <c r="G3" s="62"/>
      <c r="H3" s="62"/>
      <c r="I3" s="62"/>
      <c r="J3" s="62"/>
      <c r="P3" s="61"/>
      <c r="Q3" s="61"/>
      <c r="T3" s="61" t="s">
        <v>809</v>
      </c>
      <c r="U3" s="61"/>
      <c r="W3" s="63"/>
      <c r="X3" s="63"/>
      <c r="Y3" s="63"/>
      <c r="Z3" s="63"/>
    </row>
    <row r="4" spans="1:26" ht="12.75" customHeight="1" x14ac:dyDescent="0.25">
      <c r="F4" s="62"/>
      <c r="G4" s="62"/>
      <c r="H4" s="62"/>
      <c r="I4" s="62"/>
      <c r="J4" s="62"/>
      <c r="P4" s="61"/>
      <c r="Q4" s="61"/>
      <c r="U4" s="4"/>
      <c r="W4" s="63"/>
      <c r="X4" s="63"/>
      <c r="Y4" s="4" t="s">
        <v>711</v>
      </c>
      <c r="Z4" s="63"/>
    </row>
    <row r="5" spans="1:26" ht="12.75" customHeight="1" x14ac:dyDescent="0.25">
      <c r="F5" s="62"/>
      <c r="G5" s="62"/>
      <c r="H5" s="62"/>
      <c r="I5" s="62"/>
      <c r="J5" s="62"/>
      <c r="P5" s="61"/>
      <c r="Q5" s="61"/>
      <c r="T5" s="25"/>
      <c r="U5" s="25"/>
      <c r="X5" s="63"/>
      <c r="Y5" s="63"/>
      <c r="Z5" s="63"/>
    </row>
    <row r="6" spans="1:26" ht="15.75" customHeight="1" x14ac:dyDescent="0.2">
      <c r="A6" s="498" t="s">
        <v>712</v>
      </c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</row>
    <row r="7" spans="1:26" ht="15.75" customHeight="1" x14ac:dyDescent="0.2">
      <c r="A7" s="498"/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</row>
    <row r="8" spans="1:26" ht="12.75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Z8" s="65" t="s">
        <v>167</v>
      </c>
    </row>
    <row r="9" spans="1:26" ht="158.25" customHeight="1" x14ac:dyDescent="0.2">
      <c r="A9" s="66" t="s">
        <v>175</v>
      </c>
      <c r="B9" s="67" t="s">
        <v>664</v>
      </c>
      <c r="C9" s="67" t="s">
        <v>665</v>
      </c>
      <c r="D9" s="67" t="s">
        <v>666</v>
      </c>
      <c r="E9" s="67" t="s">
        <v>667</v>
      </c>
      <c r="F9" s="67" t="s">
        <v>668</v>
      </c>
      <c r="G9" s="67" t="s">
        <v>669</v>
      </c>
      <c r="H9" s="68" t="s">
        <v>670</v>
      </c>
      <c r="I9" s="68" t="s">
        <v>671</v>
      </c>
      <c r="J9" s="68" t="s">
        <v>672</v>
      </c>
      <c r="K9" s="67" t="s">
        <v>673</v>
      </c>
      <c r="L9" s="67" t="s">
        <v>674</v>
      </c>
      <c r="M9" s="67" t="s">
        <v>675</v>
      </c>
      <c r="N9" s="67" t="s">
        <v>676</v>
      </c>
      <c r="O9" s="67" t="s">
        <v>677</v>
      </c>
      <c r="P9" s="67" t="s">
        <v>678</v>
      </c>
      <c r="Q9" s="69" t="s">
        <v>679</v>
      </c>
      <c r="R9" s="69" t="s">
        <v>680</v>
      </c>
      <c r="S9" s="69" t="s">
        <v>681</v>
      </c>
      <c r="T9" s="69" t="s">
        <v>682</v>
      </c>
      <c r="U9" s="67" t="s">
        <v>683</v>
      </c>
      <c r="V9" s="67" t="s">
        <v>684</v>
      </c>
      <c r="W9" s="67" t="s">
        <v>685</v>
      </c>
      <c r="X9" s="67" t="s">
        <v>686</v>
      </c>
      <c r="Y9" s="67" t="s">
        <v>687</v>
      </c>
      <c r="Z9" s="66" t="s">
        <v>70</v>
      </c>
    </row>
    <row r="10" spans="1:26" ht="35.25" customHeight="1" x14ac:dyDescent="0.2">
      <c r="A10" s="70" t="s">
        <v>688</v>
      </c>
      <c r="B10" s="71">
        <v>0.9</v>
      </c>
      <c r="C10" s="72">
        <v>30.4</v>
      </c>
      <c r="D10" s="71">
        <v>37.799999999999997</v>
      </c>
      <c r="E10" s="71"/>
      <c r="F10" s="72">
        <v>213.9</v>
      </c>
      <c r="G10" s="71">
        <v>8.2279999999999998</v>
      </c>
      <c r="H10" s="73">
        <v>181.9</v>
      </c>
      <c r="I10" s="73">
        <v>458</v>
      </c>
      <c r="J10" s="120">
        <v>0.57999999999999996</v>
      </c>
      <c r="K10" s="71">
        <v>16.7</v>
      </c>
      <c r="L10" s="71">
        <v>6.7</v>
      </c>
      <c r="M10" s="72">
        <v>23.1</v>
      </c>
      <c r="N10" s="71">
        <v>6.7</v>
      </c>
      <c r="O10" s="72">
        <v>12.4</v>
      </c>
      <c r="P10" s="74">
        <v>0.4</v>
      </c>
      <c r="Q10" s="75">
        <v>389.7</v>
      </c>
      <c r="R10" s="75">
        <v>505.3</v>
      </c>
      <c r="S10" s="75"/>
      <c r="T10" s="75"/>
      <c r="U10" s="71"/>
      <c r="V10" s="71">
        <v>6.3</v>
      </c>
      <c r="W10" s="72">
        <v>2</v>
      </c>
      <c r="X10" s="71">
        <v>76.3</v>
      </c>
      <c r="Y10" s="121">
        <v>93.975999999999999</v>
      </c>
      <c r="Z10" s="76">
        <f>SUM(B10:Y10)</f>
        <v>2071.2840000000001</v>
      </c>
    </row>
    <row r="11" spans="1:26" ht="39.75" customHeight="1" x14ac:dyDescent="0.2">
      <c r="A11" s="70" t="s">
        <v>689</v>
      </c>
      <c r="B11" s="77"/>
      <c r="C11" s="77"/>
      <c r="D11" s="77"/>
      <c r="E11" s="77">
        <v>652.20000000000005</v>
      </c>
      <c r="F11" s="77"/>
      <c r="G11" s="77"/>
      <c r="H11" s="78"/>
      <c r="I11" s="77"/>
      <c r="J11" s="77"/>
      <c r="K11" s="78"/>
      <c r="L11" s="77"/>
      <c r="M11" s="77"/>
      <c r="N11" s="77"/>
      <c r="O11" s="78"/>
      <c r="P11" s="79"/>
      <c r="Q11" s="77"/>
      <c r="R11" s="77"/>
      <c r="S11" s="77"/>
      <c r="T11" s="77"/>
      <c r="U11" s="77"/>
      <c r="V11" s="77"/>
      <c r="W11" s="80"/>
      <c r="X11" s="77"/>
      <c r="Y11" s="77"/>
      <c r="Z11" s="76">
        <f>SUM(B11:Y11)</f>
        <v>652.20000000000005</v>
      </c>
    </row>
    <row r="12" spans="1:26" ht="51" customHeight="1" x14ac:dyDescent="0.2">
      <c r="A12" s="81" t="s">
        <v>178</v>
      </c>
      <c r="B12" s="82"/>
      <c r="C12" s="83"/>
      <c r="D12" s="83"/>
      <c r="E12" s="82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4"/>
      <c r="Q12" s="83"/>
      <c r="R12" s="83"/>
      <c r="S12" s="82">
        <v>267.60000000000002</v>
      </c>
      <c r="T12" s="82">
        <v>172.2</v>
      </c>
      <c r="U12" s="82">
        <v>63.3</v>
      </c>
      <c r="V12" s="83"/>
      <c r="W12" s="85"/>
      <c r="X12" s="83"/>
      <c r="Y12" s="83"/>
      <c r="Z12" s="76">
        <f>SUM(B12:Y12)</f>
        <v>503.1</v>
      </c>
    </row>
    <row r="13" spans="1:26" ht="39" customHeight="1" x14ac:dyDescent="0.2">
      <c r="A13" s="81" t="s">
        <v>690</v>
      </c>
      <c r="B13" s="82"/>
      <c r="C13" s="83"/>
      <c r="D13" s="83"/>
      <c r="E13" s="82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4"/>
      <c r="Q13" s="83"/>
      <c r="R13" s="82">
        <v>276.8</v>
      </c>
      <c r="S13" s="82"/>
      <c r="T13" s="82"/>
      <c r="U13" s="82"/>
      <c r="V13" s="83"/>
      <c r="W13" s="85"/>
      <c r="X13" s="83"/>
      <c r="Y13" s="83"/>
      <c r="Z13" s="76">
        <f>SUM(B13:Y13)</f>
        <v>276.8</v>
      </c>
    </row>
    <row r="14" spans="1:26" x14ac:dyDescent="0.2">
      <c r="A14" s="86" t="s">
        <v>70</v>
      </c>
      <c r="B14" s="87">
        <f t="shared" ref="B14:Y14" si="0">B10+B11+B12+B13</f>
        <v>0.9</v>
      </c>
      <c r="C14" s="87">
        <f t="shared" si="0"/>
        <v>30.4</v>
      </c>
      <c r="D14" s="87">
        <f t="shared" si="0"/>
        <v>37.799999999999997</v>
      </c>
      <c r="E14" s="87">
        <f t="shared" si="0"/>
        <v>652.20000000000005</v>
      </c>
      <c r="F14" s="87">
        <f t="shared" si="0"/>
        <v>213.9</v>
      </c>
      <c r="G14" s="123">
        <f t="shared" si="0"/>
        <v>8.2279999999999998</v>
      </c>
      <c r="H14" s="87">
        <f t="shared" si="0"/>
        <v>181.9</v>
      </c>
      <c r="I14" s="87">
        <f t="shared" si="0"/>
        <v>458</v>
      </c>
      <c r="J14" s="122">
        <f t="shared" si="0"/>
        <v>0.57999999999999996</v>
      </c>
      <c r="K14" s="87">
        <f t="shared" si="0"/>
        <v>16.7</v>
      </c>
      <c r="L14" s="87">
        <f t="shared" si="0"/>
        <v>6.7</v>
      </c>
      <c r="M14" s="87">
        <f t="shared" si="0"/>
        <v>23.1</v>
      </c>
      <c r="N14" s="87">
        <f t="shared" si="0"/>
        <v>6.7</v>
      </c>
      <c r="O14" s="87">
        <f t="shared" si="0"/>
        <v>12.4</v>
      </c>
      <c r="P14" s="87">
        <f t="shared" si="0"/>
        <v>0.4</v>
      </c>
      <c r="Q14" s="87">
        <f t="shared" si="0"/>
        <v>389.7</v>
      </c>
      <c r="R14" s="87">
        <f t="shared" si="0"/>
        <v>782.1</v>
      </c>
      <c r="S14" s="87">
        <f t="shared" si="0"/>
        <v>267.60000000000002</v>
      </c>
      <c r="T14" s="87">
        <f t="shared" si="0"/>
        <v>172.2</v>
      </c>
      <c r="U14" s="87">
        <f t="shared" si="0"/>
        <v>63.3</v>
      </c>
      <c r="V14" s="87">
        <f t="shared" si="0"/>
        <v>6.3</v>
      </c>
      <c r="W14" s="88">
        <f t="shared" si="0"/>
        <v>2</v>
      </c>
      <c r="X14" s="87">
        <f t="shared" si="0"/>
        <v>76.3</v>
      </c>
      <c r="Y14" s="123">
        <f t="shared" si="0"/>
        <v>93.975999999999999</v>
      </c>
      <c r="Z14" s="124">
        <f>SUM(B14:Y14)</f>
        <v>3503.3840000000005</v>
      </c>
    </row>
    <row r="15" spans="1:26" x14ac:dyDescent="0.2">
      <c r="A15" s="64"/>
      <c r="L15" s="64"/>
      <c r="M15" s="64"/>
      <c r="N15" s="64"/>
      <c r="O15" s="64"/>
    </row>
    <row r="16" spans="1:26" x14ac:dyDescent="0.2">
      <c r="A16" s="64"/>
      <c r="K16" s="89"/>
      <c r="L16" s="89"/>
      <c r="M16" s="89"/>
      <c r="N16" s="89"/>
      <c r="O16" s="89"/>
      <c r="P16" s="64"/>
    </row>
    <row r="17" spans="1:1" x14ac:dyDescent="0.2">
      <c r="A17" s="64"/>
    </row>
    <row r="18" spans="1:1" x14ac:dyDescent="0.2">
      <c r="A18" s="64"/>
    </row>
    <row r="19" spans="1:1" x14ac:dyDescent="0.2">
      <c r="A19" s="64"/>
    </row>
    <row r="20" spans="1:1" x14ac:dyDescent="0.2">
      <c r="A20" s="64"/>
    </row>
    <row r="21" spans="1:1" x14ac:dyDescent="0.2">
      <c r="A21" s="64"/>
    </row>
    <row r="22" spans="1:1" x14ac:dyDescent="0.2">
      <c r="A22" s="64"/>
    </row>
    <row r="23" spans="1:1" x14ac:dyDescent="0.2">
      <c r="A23" s="64"/>
    </row>
    <row r="24" spans="1:1" x14ac:dyDescent="0.2">
      <c r="A24" s="64"/>
    </row>
    <row r="25" spans="1:1" x14ac:dyDescent="0.2">
      <c r="A25" s="64"/>
    </row>
    <row r="26" spans="1:1" x14ac:dyDescent="0.2">
      <c r="A26" s="64"/>
    </row>
    <row r="27" spans="1:1" x14ac:dyDescent="0.2">
      <c r="A27" s="64"/>
    </row>
    <row r="28" spans="1:1" x14ac:dyDescent="0.2">
      <c r="A28" s="64"/>
    </row>
    <row r="29" spans="1:1" x14ac:dyDescent="0.2">
      <c r="A29" s="64"/>
    </row>
    <row r="30" spans="1:1" x14ac:dyDescent="0.2">
      <c r="A30" s="64"/>
    </row>
    <row r="31" spans="1:1" x14ac:dyDescent="0.2">
      <c r="A31" s="64"/>
    </row>
    <row r="32" spans="1:1" x14ac:dyDescent="0.2">
      <c r="A32" s="64"/>
    </row>
    <row r="33" spans="1:1" x14ac:dyDescent="0.2">
      <c r="A33" s="64"/>
    </row>
    <row r="34" spans="1:1" x14ac:dyDescent="0.2">
      <c r="A34" s="64"/>
    </row>
    <row r="35" spans="1:1" x14ac:dyDescent="0.2">
      <c r="A35" s="64"/>
    </row>
    <row r="36" spans="1:1" x14ac:dyDescent="0.2">
      <c r="A36" s="64"/>
    </row>
    <row r="37" spans="1:1" x14ac:dyDescent="0.2">
      <c r="A37" s="64"/>
    </row>
    <row r="38" spans="1:1" x14ac:dyDescent="0.2">
      <c r="A38" s="64"/>
    </row>
    <row r="39" spans="1:1" x14ac:dyDescent="0.2">
      <c r="A39" s="64"/>
    </row>
    <row r="40" spans="1:1" x14ac:dyDescent="0.2">
      <c r="A40" s="64"/>
    </row>
    <row r="41" spans="1:1" x14ac:dyDescent="0.2">
      <c r="A41" s="64"/>
    </row>
    <row r="42" spans="1:1" x14ac:dyDescent="0.2">
      <c r="A42" s="64"/>
    </row>
    <row r="43" spans="1:1" x14ac:dyDescent="0.2">
      <c r="A43" s="64"/>
    </row>
    <row r="44" spans="1:1" x14ac:dyDescent="0.2">
      <c r="A44" s="64"/>
    </row>
    <row r="45" spans="1:1" x14ac:dyDescent="0.2">
      <c r="A45" s="64"/>
    </row>
    <row r="46" spans="1:1" x14ac:dyDescent="0.2">
      <c r="A46" s="64"/>
    </row>
    <row r="47" spans="1:1" x14ac:dyDescent="0.2">
      <c r="A47" s="64"/>
    </row>
    <row r="48" spans="1:1" x14ac:dyDescent="0.2">
      <c r="A48" s="64"/>
    </row>
    <row r="49" spans="1:1" x14ac:dyDescent="0.2">
      <c r="A49" s="64"/>
    </row>
    <row r="50" spans="1:1" x14ac:dyDescent="0.2">
      <c r="A50" s="64"/>
    </row>
    <row r="51" spans="1:1" x14ac:dyDescent="0.2">
      <c r="A51" s="64"/>
    </row>
    <row r="52" spans="1:1" x14ac:dyDescent="0.2">
      <c r="A52" s="64"/>
    </row>
    <row r="53" spans="1:1" x14ac:dyDescent="0.2">
      <c r="A53" s="64"/>
    </row>
    <row r="54" spans="1:1" x14ac:dyDescent="0.2">
      <c r="A54" s="64"/>
    </row>
    <row r="55" spans="1:1" x14ac:dyDescent="0.2">
      <c r="A55" s="64"/>
    </row>
    <row r="56" spans="1:1" x14ac:dyDescent="0.2">
      <c r="A56" s="64"/>
    </row>
    <row r="57" spans="1:1" x14ac:dyDescent="0.2">
      <c r="A57" s="64"/>
    </row>
    <row r="58" spans="1:1" x14ac:dyDescent="0.2">
      <c r="A58" s="64"/>
    </row>
    <row r="59" spans="1:1" x14ac:dyDescent="0.2">
      <c r="A59" s="64"/>
    </row>
    <row r="60" spans="1:1" x14ac:dyDescent="0.2">
      <c r="A60" s="64"/>
    </row>
    <row r="61" spans="1:1" x14ac:dyDescent="0.2">
      <c r="A61" s="64"/>
    </row>
    <row r="62" spans="1:1" x14ac:dyDescent="0.2">
      <c r="A62" s="64"/>
    </row>
    <row r="63" spans="1:1" x14ac:dyDescent="0.2">
      <c r="A63" s="64"/>
    </row>
    <row r="64" spans="1:1" x14ac:dyDescent="0.2">
      <c r="A64" s="64"/>
    </row>
    <row r="65" spans="1:1" x14ac:dyDescent="0.2">
      <c r="A65" s="64"/>
    </row>
    <row r="66" spans="1:1" x14ac:dyDescent="0.2">
      <c r="A66" s="64"/>
    </row>
    <row r="67" spans="1:1" x14ac:dyDescent="0.2">
      <c r="A67" s="64"/>
    </row>
    <row r="68" spans="1:1" x14ac:dyDescent="0.2">
      <c r="A68" s="64"/>
    </row>
    <row r="69" spans="1:1" x14ac:dyDescent="0.2">
      <c r="A69" s="64"/>
    </row>
    <row r="70" spans="1:1" x14ac:dyDescent="0.2">
      <c r="A70" s="64"/>
    </row>
    <row r="71" spans="1:1" x14ac:dyDescent="0.2">
      <c r="A71" s="64"/>
    </row>
    <row r="72" spans="1:1" x14ac:dyDescent="0.2">
      <c r="A72" s="64"/>
    </row>
    <row r="73" spans="1:1" x14ac:dyDescent="0.2">
      <c r="A73" s="64"/>
    </row>
    <row r="74" spans="1:1" x14ac:dyDescent="0.2">
      <c r="A74" s="64"/>
    </row>
    <row r="75" spans="1:1" x14ac:dyDescent="0.2">
      <c r="A75" s="64"/>
    </row>
  </sheetData>
  <mergeCells count="2">
    <mergeCell ref="F2:I2"/>
    <mergeCell ref="A6:Z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33" sqref="C33"/>
    </sheetView>
  </sheetViews>
  <sheetFormatPr defaultRowHeight="12.75" x14ac:dyDescent="0.2"/>
  <cols>
    <col min="1" max="1" width="8.28515625" customWidth="1"/>
    <col min="2" max="2" width="52.85546875" customWidth="1"/>
    <col min="3" max="3" width="26.5703125" customWidth="1"/>
  </cols>
  <sheetData>
    <row r="1" spans="1:4" x14ac:dyDescent="0.2">
      <c r="C1" t="s">
        <v>0</v>
      </c>
    </row>
    <row r="2" spans="1:4" x14ac:dyDescent="0.2">
      <c r="C2" s="2" t="s">
        <v>706</v>
      </c>
    </row>
    <row r="3" spans="1:4" x14ac:dyDescent="0.2">
      <c r="C3" s="2" t="s">
        <v>809</v>
      </c>
    </row>
    <row r="4" spans="1:4" x14ac:dyDescent="0.2">
      <c r="C4" s="98" t="s">
        <v>713</v>
      </c>
    </row>
    <row r="5" spans="1:4" x14ac:dyDescent="0.2">
      <c r="C5" s="98"/>
    </row>
    <row r="6" spans="1:4" ht="15" customHeight="1" x14ac:dyDescent="0.25">
      <c r="A6" s="501" t="s">
        <v>774</v>
      </c>
      <c r="B6" s="501"/>
      <c r="C6" s="501"/>
      <c r="D6" s="125"/>
    </row>
    <row r="7" spans="1:4" ht="15" customHeight="1" x14ac:dyDescent="0.25">
      <c r="A7" s="179"/>
      <c r="B7" s="179"/>
      <c r="C7" s="179"/>
      <c r="D7" s="125"/>
    </row>
    <row r="8" spans="1:4" x14ac:dyDescent="0.2">
      <c r="C8" s="90" t="s">
        <v>167</v>
      </c>
    </row>
    <row r="9" spans="1:4" x14ac:dyDescent="0.2">
      <c r="A9" s="126" t="s">
        <v>110</v>
      </c>
      <c r="B9" s="126" t="s">
        <v>714</v>
      </c>
      <c r="C9" s="126" t="s">
        <v>715</v>
      </c>
    </row>
    <row r="10" spans="1:4" x14ac:dyDescent="0.2">
      <c r="A10" s="99"/>
      <c r="C10" s="99"/>
    </row>
    <row r="11" spans="1:4" x14ac:dyDescent="0.2">
      <c r="A11" s="26" t="s">
        <v>2</v>
      </c>
      <c r="B11" s="181" t="s">
        <v>768</v>
      </c>
      <c r="C11" s="109">
        <f>SUM(C12:C14)</f>
        <v>1730.6000000000001</v>
      </c>
    </row>
    <row r="12" spans="1:4" x14ac:dyDescent="0.2">
      <c r="A12" s="127" t="s">
        <v>4</v>
      </c>
      <c r="B12" s="19" t="s">
        <v>720</v>
      </c>
      <c r="C12" s="92">
        <v>1656.7</v>
      </c>
    </row>
    <row r="13" spans="1:4" ht="25.5" x14ac:dyDescent="0.2">
      <c r="A13" s="130" t="s">
        <v>8</v>
      </c>
      <c r="B13" s="129" t="s">
        <v>717</v>
      </c>
      <c r="C13" s="92">
        <v>56.7</v>
      </c>
    </row>
    <row r="14" spans="1:4" x14ac:dyDescent="0.2">
      <c r="A14" s="127" t="s">
        <v>12</v>
      </c>
      <c r="B14" s="19" t="s">
        <v>718</v>
      </c>
      <c r="C14" s="92">
        <v>17.2</v>
      </c>
    </row>
    <row r="15" spans="1:4" x14ac:dyDescent="0.2">
      <c r="A15" s="182" t="s">
        <v>14</v>
      </c>
      <c r="B15" s="23" t="s">
        <v>767</v>
      </c>
      <c r="C15" s="128">
        <v>1100</v>
      </c>
    </row>
    <row r="16" spans="1:4" x14ac:dyDescent="0.2">
      <c r="A16" s="499" t="s">
        <v>70</v>
      </c>
      <c r="B16" s="500"/>
      <c r="C16" s="128">
        <f>C11+C15</f>
        <v>2830.6000000000004</v>
      </c>
    </row>
    <row r="18" spans="2:2" x14ac:dyDescent="0.2">
      <c r="B18" s="2" t="s">
        <v>716</v>
      </c>
    </row>
  </sheetData>
  <mergeCells count="2">
    <mergeCell ref="A16:B16"/>
    <mergeCell ref="A6:C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Normal="100" workbookViewId="0">
      <selection activeCell="F10" sqref="F10:F12"/>
    </sheetView>
  </sheetViews>
  <sheetFormatPr defaultRowHeight="12.75" x14ac:dyDescent="0.2"/>
  <cols>
    <col min="2" max="2" width="36.85546875" customWidth="1"/>
    <col min="3" max="3" width="5.85546875" customWidth="1"/>
  </cols>
  <sheetData>
    <row r="1" spans="1:9" x14ac:dyDescent="0.2">
      <c r="E1" s="3" t="s">
        <v>0</v>
      </c>
    </row>
    <row r="2" spans="1:9" x14ac:dyDescent="0.2">
      <c r="E2" s="4" t="s">
        <v>706</v>
      </c>
    </row>
    <row r="3" spans="1:9" x14ac:dyDescent="0.2">
      <c r="E3" s="4" t="s">
        <v>808</v>
      </c>
      <c r="G3" s="4" t="s">
        <v>719</v>
      </c>
    </row>
    <row r="4" spans="1:9" ht="15" x14ac:dyDescent="0.25">
      <c r="F4" s="4"/>
      <c r="H4" s="63"/>
      <c r="I4" s="63"/>
    </row>
    <row r="5" spans="1:9" ht="15" customHeight="1" x14ac:dyDescent="0.2">
      <c r="A5" s="502" t="s">
        <v>773</v>
      </c>
      <c r="B5" s="502"/>
      <c r="C5" s="502"/>
      <c r="D5" s="502"/>
      <c r="E5" s="502"/>
      <c r="F5" s="502"/>
      <c r="G5" s="502"/>
    </row>
    <row r="6" spans="1:9" ht="15" customHeight="1" x14ac:dyDescent="0.2">
      <c r="A6" s="502"/>
      <c r="B6" s="502"/>
      <c r="C6" s="502"/>
      <c r="D6" s="502"/>
      <c r="E6" s="502"/>
      <c r="F6" s="502"/>
      <c r="G6" s="502"/>
    </row>
    <row r="7" spans="1:9" x14ac:dyDescent="0.2">
      <c r="F7" s="506" t="s">
        <v>167</v>
      </c>
      <c r="G7" s="506"/>
    </row>
    <row r="8" spans="1:9" x14ac:dyDescent="0.2">
      <c r="A8" s="507" t="s">
        <v>110</v>
      </c>
      <c r="B8" s="510" t="s">
        <v>111</v>
      </c>
      <c r="C8" s="513" t="s">
        <v>99</v>
      </c>
      <c r="D8" s="516" t="s">
        <v>70</v>
      </c>
      <c r="E8" s="519" t="s">
        <v>64</v>
      </c>
      <c r="F8" s="520"/>
      <c r="G8" s="521"/>
    </row>
    <row r="9" spans="1:9" x14ac:dyDescent="0.2">
      <c r="A9" s="508"/>
      <c r="B9" s="511"/>
      <c r="C9" s="514"/>
      <c r="D9" s="517"/>
      <c r="E9" s="519" t="s">
        <v>65</v>
      </c>
      <c r="F9" s="520"/>
      <c r="G9" s="507" t="s">
        <v>66</v>
      </c>
    </row>
    <row r="10" spans="1:9" x14ac:dyDescent="0.2">
      <c r="A10" s="508"/>
      <c r="B10" s="511"/>
      <c r="C10" s="514"/>
      <c r="D10" s="517"/>
      <c r="E10" s="503" t="s">
        <v>68</v>
      </c>
      <c r="F10" s="503" t="s">
        <v>67</v>
      </c>
      <c r="G10" s="508"/>
    </row>
    <row r="11" spans="1:9" x14ac:dyDescent="0.2">
      <c r="A11" s="508"/>
      <c r="B11" s="511"/>
      <c r="C11" s="514"/>
      <c r="D11" s="517"/>
      <c r="E11" s="504"/>
      <c r="F11" s="504"/>
      <c r="G11" s="508"/>
    </row>
    <row r="12" spans="1:9" ht="11.25" customHeight="1" x14ac:dyDescent="0.2">
      <c r="A12" s="509"/>
      <c r="B12" s="512"/>
      <c r="C12" s="515"/>
      <c r="D12" s="518"/>
      <c r="E12" s="505"/>
      <c r="F12" s="505"/>
      <c r="G12" s="509"/>
    </row>
    <row r="13" spans="1:9" x14ac:dyDescent="0.2">
      <c r="A13" s="5">
        <v>1</v>
      </c>
      <c r="B13" s="28">
        <v>2</v>
      </c>
      <c r="C13" s="6">
        <v>3</v>
      </c>
      <c r="D13" s="5">
        <v>4</v>
      </c>
      <c r="E13" s="5">
        <v>5</v>
      </c>
      <c r="F13" s="5">
        <v>6</v>
      </c>
      <c r="G13" s="5">
        <v>7</v>
      </c>
    </row>
    <row r="14" spans="1:9" x14ac:dyDescent="0.2">
      <c r="A14" s="26" t="s">
        <v>2</v>
      </c>
      <c r="B14" s="183" t="s">
        <v>123</v>
      </c>
      <c r="C14" s="30"/>
      <c r="D14" s="103">
        <f>E14+G14</f>
        <v>39.5</v>
      </c>
      <c r="E14" s="104">
        <f>E16</f>
        <v>0</v>
      </c>
      <c r="F14" s="103"/>
      <c r="G14" s="104">
        <f>G16</f>
        <v>39.5</v>
      </c>
    </row>
    <row r="15" spans="1:9" ht="10.5" customHeight="1" x14ac:dyDescent="0.2">
      <c r="A15" s="20"/>
      <c r="B15" s="184" t="s">
        <v>64</v>
      </c>
      <c r="C15" s="9"/>
      <c r="D15" s="7"/>
      <c r="E15" s="92"/>
      <c r="F15" s="7"/>
      <c r="G15" s="92"/>
    </row>
    <row r="16" spans="1:9" x14ac:dyDescent="0.2">
      <c r="A16" s="20" t="s">
        <v>4</v>
      </c>
      <c r="B16" s="101" t="s">
        <v>115</v>
      </c>
      <c r="C16" s="11" t="s">
        <v>103</v>
      </c>
      <c r="D16" s="105">
        <f>E16+G16</f>
        <v>39.5</v>
      </c>
      <c r="E16" s="106">
        <f>E17</f>
        <v>0</v>
      </c>
      <c r="F16" s="105"/>
      <c r="G16" s="106">
        <f>G17</f>
        <v>39.5</v>
      </c>
    </row>
    <row r="17" spans="1:10" ht="27" customHeight="1" x14ac:dyDescent="0.2">
      <c r="A17" s="134" t="s">
        <v>6</v>
      </c>
      <c r="B17" s="185" t="s">
        <v>721</v>
      </c>
      <c r="C17" s="102"/>
      <c r="D17" s="107">
        <f t="shared" ref="D17" si="0">E17+G17</f>
        <v>39.5</v>
      </c>
      <c r="E17" s="108">
        <v>0</v>
      </c>
      <c r="F17" s="97"/>
      <c r="G17" s="108">
        <v>39.5</v>
      </c>
    </row>
    <row r="18" spans="1:10" x14ac:dyDescent="0.2">
      <c r="A18" s="186" t="s">
        <v>14</v>
      </c>
      <c r="B18" s="187" t="s">
        <v>63</v>
      </c>
      <c r="C18" s="18"/>
      <c r="D18" s="103">
        <f>E18+G18</f>
        <v>2791.1</v>
      </c>
      <c r="E18" s="109">
        <f>E20+E22+E24+E27+E41+E43</f>
        <v>1180.0999999999999</v>
      </c>
      <c r="F18" s="109"/>
      <c r="G18" s="109">
        <f t="shared" ref="G18" si="1">G20+G22+G24+G27+G41+G43</f>
        <v>1611</v>
      </c>
    </row>
    <row r="19" spans="1:10" ht="12.75" customHeight="1" x14ac:dyDescent="0.2">
      <c r="A19" s="20"/>
      <c r="B19" s="116" t="s">
        <v>64</v>
      </c>
      <c r="C19" s="10"/>
      <c r="E19" s="91"/>
      <c r="G19" s="91"/>
    </row>
    <row r="20" spans="1:10" ht="12.75" customHeight="1" x14ac:dyDescent="0.2">
      <c r="A20" s="20" t="s">
        <v>15</v>
      </c>
      <c r="B20" s="188" t="s">
        <v>119</v>
      </c>
      <c r="C20" s="9" t="s">
        <v>107</v>
      </c>
      <c r="D20" s="105">
        <f>E20+G20</f>
        <v>200</v>
      </c>
      <c r="E20" s="106">
        <f>E21</f>
        <v>0</v>
      </c>
      <c r="F20" s="105"/>
      <c r="G20" s="106">
        <f>G21</f>
        <v>200</v>
      </c>
    </row>
    <row r="21" spans="1:10" ht="12.75" customHeight="1" x14ac:dyDescent="0.2">
      <c r="A21" s="20" t="s">
        <v>16</v>
      </c>
      <c r="B21" s="189" t="s">
        <v>769</v>
      </c>
      <c r="C21" s="10"/>
      <c r="D21" s="7">
        <f>E21+G21</f>
        <v>200</v>
      </c>
      <c r="E21" s="92">
        <v>0</v>
      </c>
      <c r="G21" s="92">
        <v>200</v>
      </c>
    </row>
    <row r="22" spans="1:10" ht="12.75" customHeight="1" x14ac:dyDescent="0.2">
      <c r="A22" s="20" t="s">
        <v>192</v>
      </c>
      <c r="B22" s="100" t="s">
        <v>112</v>
      </c>
      <c r="C22" s="110" t="s">
        <v>100</v>
      </c>
      <c r="D22" s="100">
        <f t="shared" ref="D22:D50" si="2">E22+G22</f>
        <v>56.7</v>
      </c>
      <c r="E22" s="106">
        <f>E23</f>
        <v>56.7</v>
      </c>
      <c r="F22" s="106"/>
      <c r="G22" s="106"/>
    </row>
    <row r="23" spans="1:10" ht="23.25" customHeight="1" x14ac:dyDescent="0.2">
      <c r="A23" s="22" t="s">
        <v>194</v>
      </c>
      <c r="B23" s="190" t="s">
        <v>717</v>
      </c>
      <c r="C23" s="12"/>
      <c r="D23">
        <f t="shared" si="2"/>
        <v>56.7</v>
      </c>
      <c r="E23" s="91">
        <v>56.7</v>
      </c>
      <c r="G23" s="91"/>
    </row>
    <row r="24" spans="1:10" x14ac:dyDescent="0.2">
      <c r="A24" s="22" t="s">
        <v>722</v>
      </c>
      <c r="B24" s="191" t="s">
        <v>113</v>
      </c>
      <c r="C24" s="13" t="s">
        <v>33</v>
      </c>
      <c r="D24">
        <f t="shared" si="2"/>
        <v>120.2</v>
      </c>
      <c r="E24" s="92">
        <f>E25+E26</f>
        <v>120.2</v>
      </c>
      <c r="G24" s="91"/>
    </row>
    <row r="25" spans="1:10" ht="29.25" customHeight="1" x14ac:dyDescent="0.2">
      <c r="A25" s="133" t="s">
        <v>723</v>
      </c>
      <c r="B25" s="192" t="s">
        <v>721</v>
      </c>
      <c r="C25" s="13"/>
      <c r="D25" s="7">
        <f t="shared" si="2"/>
        <v>103</v>
      </c>
      <c r="E25" s="92">
        <v>103</v>
      </c>
      <c r="G25" s="91"/>
    </row>
    <row r="26" spans="1:10" ht="26.25" customHeight="1" x14ac:dyDescent="0.2">
      <c r="A26" s="133" t="s">
        <v>775</v>
      </c>
      <c r="B26" s="111" t="s">
        <v>718</v>
      </c>
      <c r="C26" s="13"/>
      <c r="D26" s="7">
        <f t="shared" si="2"/>
        <v>17.2</v>
      </c>
      <c r="E26" s="92">
        <v>17.2</v>
      </c>
      <c r="G26" s="91"/>
    </row>
    <row r="27" spans="1:10" ht="28.5" customHeight="1" x14ac:dyDescent="0.2">
      <c r="A27" s="133" t="s">
        <v>724</v>
      </c>
      <c r="B27" s="193" t="s">
        <v>164</v>
      </c>
      <c r="C27" s="24"/>
      <c r="D27" s="7">
        <f t="shared" si="2"/>
        <v>1210.8</v>
      </c>
      <c r="E27" s="92">
        <f>E28</f>
        <v>699.8</v>
      </c>
      <c r="F27" s="92"/>
      <c r="G27" s="92">
        <f t="shared" ref="G27" si="3">G28</f>
        <v>511</v>
      </c>
    </row>
    <row r="28" spans="1:10" ht="27" customHeight="1" x14ac:dyDescent="0.2">
      <c r="A28" s="133" t="s">
        <v>725</v>
      </c>
      <c r="B28" s="192" t="s">
        <v>721</v>
      </c>
      <c r="C28" s="112" t="s">
        <v>101</v>
      </c>
      <c r="D28" s="7">
        <f t="shared" si="2"/>
        <v>1210.8</v>
      </c>
      <c r="E28" s="92">
        <v>699.8</v>
      </c>
      <c r="G28" s="92">
        <v>511</v>
      </c>
    </row>
    <row r="29" spans="1:10" ht="12" customHeight="1" x14ac:dyDescent="0.2">
      <c r="A29" s="22"/>
      <c r="B29" s="194" t="s">
        <v>700</v>
      </c>
      <c r="C29" s="13"/>
      <c r="D29" s="7"/>
      <c r="E29" s="92"/>
      <c r="G29" s="91"/>
    </row>
    <row r="30" spans="1:10" x14ac:dyDescent="0.2">
      <c r="A30" s="22" t="s">
        <v>776</v>
      </c>
      <c r="B30" s="116" t="s">
        <v>135</v>
      </c>
      <c r="C30" s="13"/>
      <c r="D30" s="7">
        <f t="shared" si="2"/>
        <v>19.600000000000001</v>
      </c>
      <c r="E30" s="92">
        <v>19.600000000000001</v>
      </c>
      <c r="G30" s="91"/>
    </row>
    <row r="31" spans="1:10" x14ac:dyDescent="0.2">
      <c r="A31" s="22" t="s">
        <v>786</v>
      </c>
      <c r="B31" s="116" t="s">
        <v>136</v>
      </c>
      <c r="C31" s="13"/>
      <c r="D31" s="7">
        <f t="shared" si="2"/>
        <v>42.7</v>
      </c>
      <c r="E31" s="92">
        <v>42.7</v>
      </c>
      <c r="G31" s="91"/>
      <c r="J31" s="7"/>
    </row>
    <row r="32" spans="1:10" x14ac:dyDescent="0.2">
      <c r="A32" s="22" t="s">
        <v>777</v>
      </c>
      <c r="B32" s="116" t="s">
        <v>137</v>
      </c>
      <c r="C32" s="13"/>
      <c r="D32" s="7">
        <f t="shared" si="2"/>
        <v>72.5</v>
      </c>
      <c r="E32" s="92">
        <v>57.5</v>
      </c>
      <c r="G32" s="92">
        <v>15</v>
      </c>
    </row>
    <row r="33" spans="1:9" x14ac:dyDescent="0.2">
      <c r="A33" s="22" t="s">
        <v>778</v>
      </c>
      <c r="B33" s="116" t="s">
        <v>138</v>
      </c>
      <c r="C33" s="13"/>
      <c r="D33" s="7">
        <f t="shared" si="2"/>
        <v>42.2</v>
      </c>
      <c r="E33" s="92">
        <v>26.2</v>
      </c>
      <c r="G33" s="92">
        <v>16</v>
      </c>
    </row>
    <row r="34" spans="1:9" x14ac:dyDescent="0.2">
      <c r="A34" s="22" t="s">
        <v>779</v>
      </c>
      <c r="B34" s="116" t="s">
        <v>139</v>
      </c>
      <c r="C34" s="13"/>
      <c r="D34" s="7">
        <f t="shared" si="2"/>
        <v>88.5</v>
      </c>
      <c r="E34" s="92">
        <v>88.5</v>
      </c>
      <c r="G34" s="91"/>
      <c r="I34" s="7"/>
    </row>
    <row r="35" spans="1:9" x14ac:dyDescent="0.2">
      <c r="A35" s="22" t="s">
        <v>780</v>
      </c>
      <c r="B35" s="116" t="s">
        <v>140</v>
      </c>
      <c r="C35" s="13"/>
      <c r="D35" s="7">
        <f t="shared" si="2"/>
        <v>15.7</v>
      </c>
      <c r="E35" s="92">
        <v>15.7</v>
      </c>
      <c r="G35" s="91"/>
    </row>
    <row r="36" spans="1:9" x14ac:dyDescent="0.2">
      <c r="A36" s="22" t="s">
        <v>781</v>
      </c>
      <c r="B36" s="116" t="s">
        <v>141</v>
      </c>
      <c r="C36" s="13"/>
      <c r="D36" s="7">
        <f t="shared" si="2"/>
        <v>62.3</v>
      </c>
      <c r="E36" s="92">
        <v>62.3</v>
      </c>
      <c r="G36" s="91"/>
    </row>
    <row r="37" spans="1:9" x14ac:dyDescent="0.2">
      <c r="A37" s="22" t="s">
        <v>782</v>
      </c>
      <c r="B37" s="116" t="s">
        <v>142</v>
      </c>
      <c r="C37" s="13"/>
      <c r="D37" s="7">
        <f t="shared" si="2"/>
        <v>90.2</v>
      </c>
      <c r="E37" s="92">
        <v>80.2</v>
      </c>
      <c r="G37" s="92">
        <v>10</v>
      </c>
    </row>
    <row r="38" spans="1:9" x14ac:dyDescent="0.2">
      <c r="A38" s="22" t="s">
        <v>783</v>
      </c>
      <c r="B38" s="116" t="s">
        <v>143</v>
      </c>
      <c r="C38" s="13"/>
      <c r="D38" s="7">
        <f t="shared" si="2"/>
        <v>72.599999999999994</v>
      </c>
      <c r="E38" s="92">
        <v>72.599999999999994</v>
      </c>
      <c r="G38" s="91"/>
    </row>
    <row r="39" spans="1:9" x14ac:dyDescent="0.2">
      <c r="A39" s="22" t="s">
        <v>784</v>
      </c>
      <c r="B39" s="116" t="s">
        <v>144</v>
      </c>
      <c r="C39" s="13"/>
      <c r="D39" s="7">
        <f t="shared" si="2"/>
        <v>47.2</v>
      </c>
      <c r="E39" s="92">
        <v>47.2</v>
      </c>
      <c r="G39" s="91"/>
    </row>
    <row r="40" spans="1:9" x14ac:dyDescent="0.2">
      <c r="A40" s="22" t="s">
        <v>785</v>
      </c>
      <c r="B40" s="116" t="s">
        <v>145</v>
      </c>
      <c r="C40" s="13"/>
      <c r="D40" s="7">
        <f t="shared" si="2"/>
        <v>62.3</v>
      </c>
      <c r="E40" s="92">
        <v>62.3</v>
      </c>
      <c r="G40" s="91"/>
    </row>
    <row r="41" spans="1:9" ht="24" x14ac:dyDescent="0.2">
      <c r="A41" s="22" t="s">
        <v>787</v>
      </c>
      <c r="B41" s="14" t="s">
        <v>114</v>
      </c>
      <c r="C41" s="24" t="s">
        <v>103</v>
      </c>
      <c r="D41" s="105">
        <f t="shared" si="2"/>
        <v>242</v>
      </c>
      <c r="E41" s="106">
        <f>E42</f>
        <v>0</v>
      </c>
      <c r="F41" s="100"/>
      <c r="G41" s="106">
        <f>G42</f>
        <v>242</v>
      </c>
    </row>
    <row r="42" spans="1:9" x14ac:dyDescent="0.2">
      <c r="A42" s="22" t="s">
        <v>788</v>
      </c>
      <c r="B42" s="189" t="s">
        <v>769</v>
      </c>
      <c r="C42" s="13"/>
      <c r="D42" s="7">
        <f t="shared" si="2"/>
        <v>242</v>
      </c>
      <c r="E42" s="92">
        <v>0</v>
      </c>
      <c r="G42" s="92">
        <v>242</v>
      </c>
    </row>
    <row r="43" spans="1:9" ht="27" customHeight="1" x14ac:dyDescent="0.2">
      <c r="A43" s="136" t="s">
        <v>789</v>
      </c>
      <c r="B43" s="195" t="s">
        <v>116</v>
      </c>
      <c r="C43" s="114"/>
      <c r="D43" s="105">
        <f t="shared" si="2"/>
        <v>961.4</v>
      </c>
      <c r="E43" s="106">
        <f>E45+E46+E47+E48+E49</f>
        <v>303.39999999999998</v>
      </c>
      <c r="F43" s="106"/>
      <c r="G43" s="106">
        <f t="shared" ref="G43" si="4">G45+G46+G47+G48+G49</f>
        <v>658</v>
      </c>
    </row>
    <row r="44" spans="1:9" ht="12" customHeight="1" x14ac:dyDescent="0.2">
      <c r="A44" s="113"/>
      <c r="B44" s="196" t="s">
        <v>106</v>
      </c>
      <c r="C44" s="114"/>
      <c r="D44" s="105"/>
      <c r="E44" s="106"/>
      <c r="F44" s="101"/>
      <c r="G44" s="106"/>
    </row>
    <row r="45" spans="1:9" ht="12" customHeight="1" x14ac:dyDescent="0.2">
      <c r="A45" s="200" t="s">
        <v>790</v>
      </c>
      <c r="B45" s="180" t="s">
        <v>770</v>
      </c>
      <c r="C45" s="116" t="s">
        <v>104</v>
      </c>
      <c r="D45" s="201">
        <f t="shared" si="2"/>
        <v>658</v>
      </c>
      <c r="E45" s="106">
        <v>0</v>
      </c>
      <c r="F45" s="101"/>
      <c r="G45" s="106">
        <v>658</v>
      </c>
    </row>
    <row r="46" spans="1:9" ht="24.75" customHeight="1" x14ac:dyDescent="0.2">
      <c r="A46" s="135" t="s">
        <v>791</v>
      </c>
      <c r="B46" s="192" t="s">
        <v>771</v>
      </c>
      <c r="C46" s="131" t="s">
        <v>105</v>
      </c>
      <c r="D46" s="92">
        <f t="shared" si="2"/>
        <v>16</v>
      </c>
      <c r="E46" s="96">
        <v>16</v>
      </c>
      <c r="F46" s="115"/>
      <c r="G46" s="92"/>
    </row>
    <row r="47" spans="1:9" ht="24.75" customHeight="1" x14ac:dyDescent="0.2">
      <c r="A47" s="136" t="s">
        <v>792</v>
      </c>
      <c r="B47" s="192" t="s">
        <v>772</v>
      </c>
      <c r="C47" s="116" t="s">
        <v>101</v>
      </c>
      <c r="D47" s="92">
        <f t="shared" si="2"/>
        <v>127.4</v>
      </c>
      <c r="E47" s="96">
        <v>127.4</v>
      </c>
      <c r="F47" s="115"/>
      <c r="G47" s="92"/>
    </row>
    <row r="48" spans="1:9" ht="24.75" customHeight="1" x14ac:dyDescent="0.2">
      <c r="A48" s="136" t="s">
        <v>793</v>
      </c>
      <c r="B48" s="192" t="s">
        <v>772</v>
      </c>
      <c r="C48" s="116" t="s">
        <v>102</v>
      </c>
      <c r="D48" s="92">
        <f t="shared" si="2"/>
        <v>10</v>
      </c>
      <c r="E48" s="96">
        <v>10</v>
      </c>
      <c r="F48" s="115"/>
      <c r="G48" s="92"/>
    </row>
    <row r="49" spans="1:12" ht="24.75" customHeight="1" x14ac:dyDescent="0.2">
      <c r="A49" s="137" t="s">
        <v>794</v>
      </c>
      <c r="B49" s="185" t="s">
        <v>771</v>
      </c>
      <c r="C49" s="132" t="s">
        <v>103</v>
      </c>
      <c r="D49" s="108">
        <f t="shared" si="2"/>
        <v>150</v>
      </c>
      <c r="E49" s="97">
        <v>150</v>
      </c>
      <c r="F49" s="119"/>
      <c r="G49" s="108"/>
    </row>
    <row r="50" spans="1:12" x14ac:dyDescent="0.2">
      <c r="A50" s="117" t="s">
        <v>18</v>
      </c>
      <c r="B50" s="117" t="s">
        <v>70</v>
      </c>
      <c r="C50" s="117"/>
      <c r="D50" s="118">
        <f t="shared" si="2"/>
        <v>2830.6</v>
      </c>
      <c r="E50" s="118">
        <f>E14+E18</f>
        <v>1180.0999999999999</v>
      </c>
      <c r="F50" s="118"/>
      <c r="G50" s="118">
        <f t="shared" ref="G50" si="5">G14+G18</f>
        <v>1650.5</v>
      </c>
      <c r="I50" s="7"/>
      <c r="J50" s="7"/>
      <c r="K50" s="7"/>
      <c r="L50" s="7"/>
    </row>
    <row r="51" spans="1:12" x14ac:dyDescent="0.2">
      <c r="A51" s="197"/>
      <c r="B51" s="198" t="s">
        <v>64</v>
      </c>
      <c r="C51" s="99"/>
      <c r="E51" s="99"/>
      <c r="G51" s="99"/>
    </row>
    <row r="52" spans="1:12" ht="24.75" customHeight="1" x14ac:dyDescent="0.2">
      <c r="A52" s="133" t="s">
        <v>20</v>
      </c>
      <c r="B52" s="192" t="s">
        <v>771</v>
      </c>
      <c r="C52" s="91"/>
      <c r="D52" s="94">
        <f>E52+G52</f>
        <v>1656.6999999999998</v>
      </c>
      <c r="E52" s="92">
        <f>E17+E25+E28+E46+E47+E48+E49</f>
        <v>1106.1999999999998</v>
      </c>
      <c r="F52" s="92"/>
      <c r="G52" s="92">
        <f t="shared" ref="G52" si="6">G17+G25+G28+G46+G47+G48+G49</f>
        <v>550.5</v>
      </c>
    </row>
    <row r="53" spans="1:12" ht="27" customHeight="1" x14ac:dyDescent="0.2">
      <c r="A53" s="133" t="s">
        <v>21</v>
      </c>
      <c r="B53" s="199" t="s">
        <v>717</v>
      </c>
      <c r="C53" s="91"/>
      <c r="D53" s="94">
        <f t="shared" ref="D53:D55" si="7">E53+G53</f>
        <v>56.7</v>
      </c>
      <c r="E53" s="91">
        <f>E23</f>
        <v>56.7</v>
      </c>
      <c r="F53" s="91"/>
      <c r="G53" s="91"/>
    </row>
    <row r="54" spans="1:12" ht="27" customHeight="1" x14ac:dyDescent="0.2">
      <c r="A54" s="133" t="s">
        <v>109</v>
      </c>
      <c r="B54" s="111" t="s">
        <v>718</v>
      </c>
      <c r="C54" s="91"/>
      <c r="D54" s="94">
        <f t="shared" si="7"/>
        <v>17.2</v>
      </c>
      <c r="E54" s="92">
        <f>E26</f>
        <v>17.2</v>
      </c>
      <c r="F54" s="1"/>
      <c r="G54" s="91"/>
    </row>
    <row r="55" spans="1:12" ht="12" customHeight="1" x14ac:dyDescent="0.2">
      <c r="A55" s="202" t="s">
        <v>172</v>
      </c>
      <c r="B55" s="203" t="s">
        <v>770</v>
      </c>
      <c r="C55" s="119"/>
      <c r="D55" s="204">
        <f t="shared" si="7"/>
        <v>1100</v>
      </c>
      <c r="E55" s="107">
        <f>E21+E42+E45</f>
        <v>0</v>
      </c>
      <c r="F55" s="107"/>
      <c r="G55" s="108">
        <f t="shared" ref="G55" si="8">G21+G42+G45</f>
        <v>1100</v>
      </c>
    </row>
    <row r="56" spans="1:12" ht="12" customHeight="1" x14ac:dyDescent="0.2">
      <c r="A56" s="138"/>
      <c r="B56" s="111"/>
      <c r="C56" s="1"/>
      <c r="D56" s="94"/>
      <c r="E56" s="96"/>
      <c r="F56" s="96"/>
      <c r="G56" s="96"/>
    </row>
    <row r="57" spans="1:12" x14ac:dyDescent="0.2">
      <c r="A57" s="1"/>
      <c r="B57" s="1" t="s">
        <v>795</v>
      </c>
      <c r="C57" s="1"/>
      <c r="D57" s="1"/>
      <c r="E57" s="1"/>
      <c r="F57" s="1"/>
      <c r="G57" s="1"/>
    </row>
  </sheetData>
  <mergeCells count="11">
    <mergeCell ref="A5:G6"/>
    <mergeCell ref="F10:F12"/>
    <mergeCell ref="F7:G7"/>
    <mergeCell ref="A8:A12"/>
    <mergeCell ref="B8:B12"/>
    <mergeCell ref="C8:C12"/>
    <mergeCell ref="D8:D12"/>
    <mergeCell ref="E8:G8"/>
    <mergeCell ref="E9:F9"/>
    <mergeCell ref="G9:G12"/>
    <mergeCell ref="E10:E12"/>
  </mergeCells>
  <pageMargins left="0.70866141732283472" right="0.70866141732283472" top="0.74803149606299213" bottom="0.35433070866141736" header="0.31496062992125984" footer="0.31496062992125984"/>
  <pageSetup paperSize="9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 priedas</vt:lpstr>
      <vt:lpstr>2 priedas</vt:lpstr>
      <vt:lpstr>3 priedas</vt:lpstr>
      <vt:lpstr>4 priedas</vt:lpstr>
      <vt:lpstr>5 priedas</vt:lpstr>
      <vt:lpstr>6 priedas</vt:lpstr>
      <vt:lpstr>'1 priedas'!Print_Titles</vt:lpstr>
      <vt:lpstr>'2 priedas'!Print_Titles</vt:lpstr>
      <vt:lpstr>'6 priedas'!Print_Titles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Klaipedos rajono sav.</dc:creator>
  <cp:lastModifiedBy>Irena Gailiuvienė</cp:lastModifiedBy>
  <cp:lastPrinted>2020-02-24T11:26:19Z</cp:lastPrinted>
  <dcterms:created xsi:type="dcterms:W3CDTF">2004-01-26T12:57:56Z</dcterms:created>
  <dcterms:modified xsi:type="dcterms:W3CDTF">2020-02-24T11:28:12Z</dcterms:modified>
</cp:coreProperties>
</file>