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0.14\Vdiskas\Biudzeto ir Ekonomikos skyrius\Bendras biudzeto ir ekonomikos SK\Biudžeto vykdymas\2023 metai\I ketvirtis\Internetiniam puslapiui\"/>
    </mc:Choice>
  </mc:AlternateContent>
  <xr:revisionPtr revIDLastSave="0" documentId="13_ncr:1_{1FC32432-BFC0-4517-B012-C22A468DB634}" xr6:coauthVersionLast="47" xr6:coauthVersionMax="47" xr10:uidLastSave="{00000000-0000-0000-0000-000000000000}"/>
  <bookViews>
    <workbookView xWindow="2985" yWindow="2985" windowWidth="21600" windowHeight="11385" xr2:uid="{00000000-000D-0000-FFFF-FFFF00000000}"/>
  </bookViews>
  <sheets>
    <sheet name="biudžeto pajamų vykdymas" sheetId="2" r:id="rId1"/>
    <sheet name="pajamų už teikiamas pasl vykdym" sheetId="10" r:id="rId2"/>
    <sheet name="pajamo už patalpų nuomą" sheetId="40" r:id="rId3"/>
    <sheet name="vykdymas pagal asig valdytojus" sheetId="36" r:id="rId4"/>
    <sheet name="vykdymas pagal programas" sheetId="37" r:id="rId5"/>
    <sheet name="vykdymas pagal valstybės funk" sheetId="13" r:id="rId6"/>
    <sheet name="asignavimai pgl valstybės funk " sheetId="38" r:id="rId7"/>
    <sheet name="vykdymas pagal ekonom paskirst" sheetId="14" r:id="rId8"/>
    <sheet name="asignavimai pagal ekonom paskir" sheetId="3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3" l="1"/>
  <c r="D20" i="38"/>
  <c r="D23" i="38" s="1"/>
  <c r="M53" i="2"/>
  <c r="L12" i="2"/>
  <c r="L17" i="2"/>
  <c r="L43" i="2"/>
  <c r="L54" i="2"/>
  <c r="M27" i="2"/>
  <c r="I28" i="14"/>
  <c r="I32" i="14"/>
  <c r="N19" i="37"/>
  <c r="M19" i="37"/>
  <c r="K19" i="37"/>
  <c r="P19" i="37" s="1"/>
  <c r="J19" i="37"/>
  <c r="I19" i="37"/>
  <c r="G19" i="37"/>
  <c r="F19" i="37"/>
  <c r="E19" i="37"/>
  <c r="C19" i="37"/>
  <c r="P18" i="37"/>
  <c r="O18" i="37"/>
  <c r="L18" i="37"/>
  <c r="H18" i="37"/>
  <c r="D18" i="37"/>
  <c r="P17" i="37"/>
  <c r="O17" i="37"/>
  <c r="L17" i="37"/>
  <c r="H17" i="37"/>
  <c r="D17" i="37"/>
  <c r="P16" i="37"/>
  <c r="O16" i="37"/>
  <c r="L16" i="37"/>
  <c r="H16" i="37"/>
  <c r="D16" i="37"/>
  <c r="P15" i="37"/>
  <c r="O15" i="37"/>
  <c r="L15" i="37"/>
  <c r="H15" i="37"/>
  <c r="D15" i="37"/>
  <c r="P14" i="37"/>
  <c r="O14" i="37"/>
  <c r="L14" i="37"/>
  <c r="H14" i="37"/>
  <c r="D14" i="37"/>
  <c r="P13" i="37"/>
  <c r="O13" i="37"/>
  <c r="L13" i="37"/>
  <c r="H13" i="37"/>
  <c r="D13" i="37"/>
  <c r="P12" i="37"/>
  <c r="O12" i="37"/>
  <c r="L12" i="37"/>
  <c r="H12" i="37"/>
  <c r="D12" i="37"/>
  <c r="P11" i="37"/>
  <c r="O11" i="37"/>
  <c r="L11" i="37"/>
  <c r="H11" i="37"/>
  <c r="D11" i="37"/>
  <c r="P10" i="37"/>
  <c r="O10" i="37"/>
  <c r="L10" i="37"/>
  <c r="H10" i="37"/>
  <c r="D10" i="37"/>
  <c r="O299" i="36"/>
  <c r="N299" i="36"/>
  <c r="M299" i="36"/>
  <c r="L299" i="36"/>
  <c r="P299" i="36" s="1"/>
  <c r="K299" i="36"/>
  <c r="J299" i="36"/>
  <c r="I299" i="36"/>
  <c r="H299" i="36"/>
  <c r="G299" i="36"/>
  <c r="F299" i="36"/>
  <c r="E299" i="36"/>
  <c r="D299" i="36"/>
  <c r="O296" i="36"/>
  <c r="N296" i="36"/>
  <c r="M296" i="36"/>
  <c r="L296" i="36"/>
  <c r="K296" i="36"/>
  <c r="J296" i="36"/>
  <c r="I296" i="36"/>
  <c r="H296" i="36"/>
  <c r="G296" i="36"/>
  <c r="F296" i="36"/>
  <c r="E296" i="36"/>
  <c r="D296" i="36"/>
  <c r="P296" i="36" s="1"/>
  <c r="O293" i="36"/>
  <c r="N293" i="36"/>
  <c r="M293" i="36"/>
  <c r="L293" i="36"/>
  <c r="K293" i="36"/>
  <c r="J293" i="36"/>
  <c r="I293" i="36"/>
  <c r="H293" i="36"/>
  <c r="G293" i="36"/>
  <c r="F293" i="36"/>
  <c r="E293" i="36"/>
  <c r="D293" i="36"/>
  <c r="O287" i="36"/>
  <c r="N287" i="36"/>
  <c r="M287" i="36"/>
  <c r="L287" i="36"/>
  <c r="K287" i="36"/>
  <c r="J287" i="36"/>
  <c r="I287" i="36"/>
  <c r="H287" i="36"/>
  <c r="G287" i="36"/>
  <c r="F287" i="36"/>
  <c r="E287" i="36"/>
  <c r="D287" i="36"/>
  <c r="O283" i="36"/>
  <c r="N283" i="36"/>
  <c r="M283" i="36"/>
  <c r="L283" i="36"/>
  <c r="K283" i="36"/>
  <c r="J283" i="36"/>
  <c r="I283" i="36"/>
  <c r="H283" i="36"/>
  <c r="G283" i="36"/>
  <c r="F283" i="36"/>
  <c r="E283" i="36"/>
  <c r="D283" i="36"/>
  <c r="O278" i="36"/>
  <c r="N278" i="36"/>
  <c r="M278" i="36"/>
  <c r="L278" i="36"/>
  <c r="K278" i="36"/>
  <c r="J278" i="36"/>
  <c r="I278" i="36"/>
  <c r="H278" i="36"/>
  <c r="G278" i="36"/>
  <c r="F278" i="36"/>
  <c r="E278" i="36"/>
  <c r="D278" i="36"/>
  <c r="O276" i="36"/>
  <c r="N276" i="36"/>
  <c r="M276" i="36"/>
  <c r="L276" i="36"/>
  <c r="K276" i="36"/>
  <c r="J276" i="36"/>
  <c r="I276" i="36"/>
  <c r="H276" i="36"/>
  <c r="G276" i="36"/>
  <c r="F276" i="36"/>
  <c r="E276" i="36"/>
  <c r="D276" i="36"/>
  <c r="O273" i="36"/>
  <c r="N273" i="36"/>
  <c r="M273" i="36"/>
  <c r="L273" i="36"/>
  <c r="K273" i="36"/>
  <c r="J273" i="36"/>
  <c r="I273" i="36"/>
  <c r="H273" i="36"/>
  <c r="G273" i="36"/>
  <c r="F273" i="36"/>
  <c r="E273" i="36"/>
  <c r="D273" i="36"/>
  <c r="O270" i="36"/>
  <c r="N270" i="36"/>
  <c r="M270" i="36"/>
  <c r="L270" i="36"/>
  <c r="Q270" i="36" s="1"/>
  <c r="K270" i="36"/>
  <c r="J270" i="36"/>
  <c r="I270" i="36"/>
  <c r="H270" i="36"/>
  <c r="G270" i="36"/>
  <c r="F270" i="36"/>
  <c r="E270" i="36"/>
  <c r="D270" i="36"/>
  <c r="O267" i="36"/>
  <c r="N267" i="36"/>
  <c r="M267" i="36"/>
  <c r="L267" i="36"/>
  <c r="K267" i="36"/>
  <c r="J267" i="36"/>
  <c r="I267" i="36"/>
  <c r="H267" i="36"/>
  <c r="G267" i="36"/>
  <c r="F267" i="36"/>
  <c r="E267" i="36"/>
  <c r="D267" i="36"/>
  <c r="O264" i="36"/>
  <c r="N264" i="36"/>
  <c r="M264" i="36"/>
  <c r="L264" i="36"/>
  <c r="K264" i="36"/>
  <c r="J264" i="36"/>
  <c r="I264" i="36"/>
  <c r="H264" i="36"/>
  <c r="G264" i="36"/>
  <c r="F264" i="36"/>
  <c r="E264" i="36"/>
  <c r="D264" i="36"/>
  <c r="O259" i="36"/>
  <c r="N259" i="36"/>
  <c r="M259" i="36"/>
  <c r="L259" i="36"/>
  <c r="Q259" i="36" s="1"/>
  <c r="K259" i="36"/>
  <c r="J259" i="36"/>
  <c r="I259" i="36"/>
  <c r="H259" i="36"/>
  <c r="G259" i="36"/>
  <c r="F259" i="36"/>
  <c r="E259" i="36"/>
  <c r="D259" i="36"/>
  <c r="O255" i="36"/>
  <c r="N255" i="36"/>
  <c r="M255" i="36"/>
  <c r="L255" i="36"/>
  <c r="P255" i="36" s="1"/>
  <c r="K255" i="36"/>
  <c r="J255" i="36"/>
  <c r="I255" i="36"/>
  <c r="H255" i="36"/>
  <c r="G255" i="36"/>
  <c r="F255" i="36"/>
  <c r="E255" i="36"/>
  <c r="D255" i="36"/>
  <c r="O248" i="36"/>
  <c r="N248" i="36"/>
  <c r="M248" i="36"/>
  <c r="L248" i="36"/>
  <c r="Q248" i="36" s="1"/>
  <c r="K248" i="36"/>
  <c r="J248" i="36"/>
  <c r="I248" i="36"/>
  <c r="H248" i="36"/>
  <c r="G248" i="36"/>
  <c r="F248" i="36"/>
  <c r="E248" i="36"/>
  <c r="D248" i="36"/>
  <c r="O243" i="36"/>
  <c r="N243" i="36"/>
  <c r="M243" i="36"/>
  <c r="L243" i="36"/>
  <c r="K243" i="36"/>
  <c r="J243" i="36"/>
  <c r="I243" i="36"/>
  <c r="H243" i="36"/>
  <c r="G243" i="36"/>
  <c r="F243" i="36"/>
  <c r="E243" i="36"/>
  <c r="D243" i="36"/>
  <c r="O240" i="36"/>
  <c r="N240" i="36"/>
  <c r="M240" i="36"/>
  <c r="L240" i="36"/>
  <c r="Q240" i="36" s="1"/>
  <c r="K240" i="36"/>
  <c r="J240" i="36"/>
  <c r="I240" i="36"/>
  <c r="H240" i="36"/>
  <c r="G240" i="36"/>
  <c r="F240" i="36"/>
  <c r="E240" i="36"/>
  <c r="D240" i="36"/>
  <c r="P235" i="36"/>
  <c r="O235" i="36"/>
  <c r="N235" i="36"/>
  <c r="M235" i="36"/>
  <c r="L235" i="36"/>
  <c r="K235" i="36"/>
  <c r="J235" i="36"/>
  <c r="I235" i="36"/>
  <c r="H235" i="36"/>
  <c r="G235" i="36"/>
  <c r="F235" i="36"/>
  <c r="E235" i="36"/>
  <c r="D235" i="36"/>
  <c r="O232" i="36"/>
  <c r="N232" i="36"/>
  <c r="M232" i="36"/>
  <c r="L232" i="36"/>
  <c r="P232" i="36" s="1"/>
  <c r="K232" i="36"/>
  <c r="J232" i="36"/>
  <c r="I232" i="36"/>
  <c r="H232" i="36"/>
  <c r="G232" i="36"/>
  <c r="F232" i="36"/>
  <c r="E232" i="36"/>
  <c r="D232" i="36"/>
  <c r="O224" i="36"/>
  <c r="N224" i="36"/>
  <c r="M224" i="36"/>
  <c r="L224" i="36"/>
  <c r="K224" i="36"/>
  <c r="J224" i="36"/>
  <c r="I224" i="36"/>
  <c r="H224" i="36"/>
  <c r="G224" i="36"/>
  <c r="F224" i="36"/>
  <c r="E224" i="36"/>
  <c r="D224" i="36"/>
  <c r="O219" i="36"/>
  <c r="N219" i="36"/>
  <c r="M219" i="36"/>
  <c r="L219" i="36"/>
  <c r="Q219" i="36" s="1"/>
  <c r="K219" i="36"/>
  <c r="J219" i="36"/>
  <c r="I219" i="36"/>
  <c r="H219" i="36"/>
  <c r="G219" i="36"/>
  <c r="F219" i="36"/>
  <c r="E219" i="36"/>
  <c r="D219" i="36"/>
  <c r="O212" i="36"/>
  <c r="N212" i="36"/>
  <c r="M212" i="36"/>
  <c r="L212" i="36"/>
  <c r="K212" i="36"/>
  <c r="J212" i="36"/>
  <c r="I212" i="36"/>
  <c r="H212" i="36"/>
  <c r="G212" i="36"/>
  <c r="F212" i="36"/>
  <c r="E212" i="36"/>
  <c r="D212" i="36"/>
  <c r="O205" i="36"/>
  <c r="N205" i="36"/>
  <c r="M205" i="36"/>
  <c r="L205" i="36"/>
  <c r="Q205" i="36" s="1"/>
  <c r="K205" i="36"/>
  <c r="J205" i="36"/>
  <c r="I205" i="36"/>
  <c r="H205" i="36"/>
  <c r="G205" i="36"/>
  <c r="F205" i="36"/>
  <c r="E205" i="36"/>
  <c r="D205" i="36"/>
  <c r="O199" i="36"/>
  <c r="N199" i="36"/>
  <c r="M199" i="36"/>
  <c r="L199" i="36"/>
  <c r="K199" i="36"/>
  <c r="J199" i="36"/>
  <c r="I199" i="36"/>
  <c r="H199" i="36"/>
  <c r="G199" i="36"/>
  <c r="F199" i="36"/>
  <c r="E199" i="36"/>
  <c r="D199" i="36"/>
  <c r="O195" i="36"/>
  <c r="N195" i="36"/>
  <c r="M195" i="36"/>
  <c r="L195" i="36"/>
  <c r="Q195" i="36" s="1"/>
  <c r="K195" i="36"/>
  <c r="J195" i="36"/>
  <c r="I195" i="36"/>
  <c r="H195" i="36"/>
  <c r="G195" i="36"/>
  <c r="F195" i="36"/>
  <c r="E195" i="36"/>
  <c r="D195" i="36"/>
  <c r="O192" i="36"/>
  <c r="N192" i="36"/>
  <c r="M192" i="36"/>
  <c r="L192" i="36"/>
  <c r="K192" i="36"/>
  <c r="J192" i="36"/>
  <c r="I192" i="36"/>
  <c r="H192" i="36"/>
  <c r="G192" i="36"/>
  <c r="F192" i="36"/>
  <c r="E192" i="36"/>
  <c r="D192" i="36"/>
  <c r="O189" i="36"/>
  <c r="N189" i="36"/>
  <c r="M189" i="36"/>
  <c r="L189" i="36"/>
  <c r="K189" i="36"/>
  <c r="J189" i="36"/>
  <c r="I189" i="36"/>
  <c r="H189" i="36"/>
  <c r="G189" i="36"/>
  <c r="F189" i="36"/>
  <c r="E189" i="36"/>
  <c r="D189" i="36"/>
  <c r="P189" i="36" s="1"/>
  <c r="O185" i="36"/>
  <c r="N185" i="36"/>
  <c r="M185" i="36"/>
  <c r="L185" i="36"/>
  <c r="K185" i="36"/>
  <c r="J185" i="36"/>
  <c r="I185" i="36"/>
  <c r="H185" i="36"/>
  <c r="G185" i="36"/>
  <c r="F185" i="36"/>
  <c r="E185" i="36"/>
  <c r="D185" i="36"/>
  <c r="O182" i="36"/>
  <c r="N182" i="36"/>
  <c r="M182" i="36"/>
  <c r="L182" i="36"/>
  <c r="K182" i="36"/>
  <c r="J182" i="36"/>
  <c r="I182" i="36"/>
  <c r="H182" i="36"/>
  <c r="G182" i="36"/>
  <c r="F182" i="36"/>
  <c r="E182" i="36"/>
  <c r="D182" i="36"/>
  <c r="O179" i="36"/>
  <c r="N179" i="36"/>
  <c r="M179" i="36"/>
  <c r="L179" i="36"/>
  <c r="P179" i="36" s="1"/>
  <c r="K179" i="36"/>
  <c r="J179" i="36"/>
  <c r="I179" i="36"/>
  <c r="H179" i="36"/>
  <c r="G179" i="36"/>
  <c r="F179" i="36"/>
  <c r="E179" i="36"/>
  <c r="D179" i="36"/>
  <c r="O173" i="36"/>
  <c r="N173" i="36"/>
  <c r="M173" i="36"/>
  <c r="L173" i="36"/>
  <c r="K173" i="36"/>
  <c r="J173" i="36"/>
  <c r="I173" i="36"/>
  <c r="H173" i="36"/>
  <c r="G173" i="36"/>
  <c r="F173" i="36"/>
  <c r="E173" i="36"/>
  <c r="D173" i="36"/>
  <c r="O166" i="36"/>
  <c r="N166" i="36"/>
  <c r="M166" i="36"/>
  <c r="L166" i="36"/>
  <c r="K166" i="36"/>
  <c r="J166" i="36"/>
  <c r="I166" i="36"/>
  <c r="H166" i="36"/>
  <c r="G166" i="36"/>
  <c r="F166" i="36"/>
  <c r="E166" i="36"/>
  <c r="D166" i="36"/>
  <c r="O159" i="36"/>
  <c r="N159" i="36"/>
  <c r="M159" i="36"/>
  <c r="L159" i="36"/>
  <c r="K159" i="36"/>
  <c r="J159" i="36"/>
  <c r="I159" i="36"/>
  <c r="H159" i="36"/>
  <c r="G159" i="36"/>
  <c r="F159" i="36"/>
  <c r="E159" i="36"/>
  <c r="D159" i="36"/>
  <c r="O152" i="36"/>
  <c r="N152" i="36"/>
  <c r="M152" i="36"/>
  <c r="L152" i="36"/>
  <c r="P152" i="36" s="1"/>
  <c r="K152" i="36"/>
  <c r="J152" i="36"/>
  <c r="I152" i="36"/>
  <c r="H152" i="36"/>
  <c r="G152" i="36"/>
  <c r="F152" i="36"/>
  <c r="E152" i="36"/>
  <c r="D152" i="36"/>
  <c r="O147" i="36"/>
  <c r="N147" i="36"/>
  <c r="M147" i="36"/>
  <c r="L147" i="36"/>
  <c r="K147" i="36"/>
  <c r="J147" i="36"/>
  <c r="I147" i="36"/>
  <c r="H147" i="36"/>
  <c r="G147" i="36"/>
  <c r="F147" i="36"/>
  <c r="E147" i="36"/>
  <c r="D147" i="36"/>
  <c r="O141" i="36"/>
  <c r="N141" i="36"/>
  <c r="M141" i="36"/>
  <c r="L141" i="36"/>
  <c r="K141" i="36"/>
  <c r="J141" i="36"/>
  <c r="I141" i="36"/>
  <c r="H141" i="36"/>
  <c r="G141" i="36"/>
  <c r="F141" i="36"/>
  <c r="E141" i="36"/>
  <c r="D141" i="36"/>
  <c r="O136" i="36"/>
  <c r="N136" i="36"/>
  <c r="M136" i="36"/>
  <c r="L136" i="36"/>
  <c r="Q136" i="36" s="1"/>
  <c r="K136" i="36"/>
  <c r="J136" i="36"/>
  <c r="I136" i="36"/>
  <c r="H136" i="36"/>
  <c r="G136" i="36"/>
  <c r="F136" i="36"/>
  <c r="E136" i="36"/>
  <c r="D136" i="36"/>
  <c r="O130" i="36"/>
  <c r="N130" i="36"/>
  <c r="M130" i="36"/>
  <c r="L130" i="36"/>
  <c r="K130" i="36"/>
  <c r="J130" i="36"/>
  <c r="I130" i="36"/>
  <c r="H130" i="36"/>
  <c r="G130" i="36"/>
  <c r="F130" i="36"/>
  <c r="E130" i="36"/>
  <c r="D130" i="36"/>
  <c r="O123" i="36"/>
  <c r="N123" i="36"/>
  <c r="M123" i="36"/>
  <c r="L123" i="36"/>
  <c r="Q123" i="36" s="1"/>
  <c r="K123" i="36"/>
  <c r="J123" i="36"/>
  <c r="I123" i="36"/>
  <c r="H123" i="36"/>
  <c r="G123" i="36"/>
  <c r="F123" i="36"/>
  <c r="E123" i="36"/>
  <c r="D123" i="36"/>
  <c r="O116" i="36"/>
  <c r="N116" i="36"/>
  <c r="M116" i="36"/>
  <c r="L116" i="36"/>
  <c r="K116" i="36"/>
  <c r="J116" i="36"/>
  <c r="I116" i="36"/>
  <c r="H116" i="36"/>
  <c r="G116" i="36"/>
  <c r="F116" i="36"/>
  <c r="E116" i="36"/>
  <c r="D116" i="36"/>
  <c r="O108" i="36"/>
  <c r="N108" i="36"/>
  <c r="M108" i="36"/>
  <c r="L108" i="36"/>
  <c r="K108" i="36"/>
  <c r="J108" i="36"/>
  <c r="I108" i="36"/>
  <c r="H108" i="36"/>
  <c r="G108" i="36"/>
  <c r="F108" i="36"/>
  <c r="E108" i="36"/>
  <c r="D108" i="36"/>
  <c r="O101" i="36"/>
  <c r="N101" i="36"/>
  <c r="M101" i="36"/>
  <c r="L101" i="36"/>
  <c r="Q101" i="36" s="1"/>
  <c r="K101" i="36"/>
  <c r="J101" i="36"/>
  <c r="I101" i="36"/>
  <c r="H101" i="36"/>
  <c r="G101" i="36"/>
  <c r="F101" i="36"/>
  <c r="E101" i="36"/>
  <c r="D101" i="36"/>
  <c r="O92" i="36"/>
  <c r="N92" i="36"/>
  <c r="M92" i="36"/>
  <c r="L92" i="36"/>
  <c r="K92" i="36"/>
  <c r="J92" i="36"/>
  <c r="I92" i="36"/>
  <c r="H92" i="36"/>
  <c r="G92" i="36"/>
  <c r="F92" i="36"/>
  <c r="E92" i="36"/>
  <c r="D92" i="36"/>
  <c r="P92" i="36" s="1"/>
  <c r="O83" i="36"/>
  <c r="N83" i="36"/>
  <c r="M83" i="36"/>
  <c r="L83" i="36"/>
  <c r="K83" i="36"/>
  <c r="J83" i="36"/>
  <c r="I83" i="36"/>
  <c r="H83" i="36"/>
  <c r="G83" i="36"/>
  <c r="F83" i="36"/>
  <c r="E83" i="36"/>
  <c r="D83" i="36"/>
  <c r="O77" i="36"/>
  <c r="N77" i="36"/>
  <c r="M77" i="36"/>
  <c r="L77" i="36"/>
  <c r="K77" i="36"/>
  <c r="J77" i="36"/>
  <c r="I77" i="36"/>
  <c r="H77" i="36"/>
  <c r="G77" i="36"/>
  <c r="F77" i="36"/>
  <c r="E77" i="36"/>
  <c r="D77" i="36"/>
  <c r="O73" i="36"/>
  <c r="N73" i="36"/>
  <c r="M73" i="36"/>
  <c r="L73" i="36"/>
  <c r="P73" i="36" s="1"/>
  <c r="K73" i="36"/>
  <c r="J73" i="36"/>
  <c r="I73" i="36"/>
  <c r="H73" i="36"/>
  <c r="G73" i="36"/>
  <c r="F73" i="36"/>
  <c r="E73" i="36"/>
  <c r="D73" i="36"/>
  <c r="O10" i="36"/>
  <c r="N10" i="36"/>
  <c r="M10" i="36"/>
  <c r="L10" i="36"/>
  <c r="Q10" i="36" s="1"/>
  <c r="K10" i="36"/>
  <c r="J10" i="36"/>
  <c r="I10" i="36"/>
  <c r="H10" i="36"/>
  <c r="G10" i="36"/>
  <c r="F10" i="36"/>
  <c r="E10" i="36"/>
  <c r="D10" i="36"/>
  <c r="L19" i="37" l="1"/>
  <c r="M302" i="36"/>
  <c r="Q147" i="36"/>
  <c r="Q283" i="36"/>
  <c r="Q293" i="36"/>
  <c r="E302" i="36"/>
  <c r="P173" i="36"/>
  <c r="Q130" i="36"/>
  <c r="Q267" i="36"/>
  <c r="D19" i="37"/>
  <c r="Q185" i="36"/>
  <c r="Q192" i="36"/>
  <c r="Q212" i="36"/>
  <c r="H19" i="37"/>
  <c r="F302" i="36"/>
  <c r="N302" i="36"/>
  <c r="Q77" i="36"/>
  <c r="Q92" i="36"/>
  <c r="Q141" i="36"/>
  <c r="P147" i="36"/>
  <c r="Q182" i="36"/>
  <c r="Q189" i="36"/>
  <c r="Q224" i="36"/>
  <c r="G302" i="36"/>
  <c r="O302" i="36"/>
  <c r="P101" i="36"/>
  <c r="Q152" i="36"/>
  <c r="P192" i="36"/>
  <c r="Q235" i="36"/>
  <c r="P270" i="36"/>
  <c r="Q299" i="36"/>
  <c r="H302" i="36"/>
  <c r="P10" i="36"/>
  <c r="Q108" i="36"/>
  <c r="Q166" i="36"/>
  <c r="Q243" i="36"/>
  <c r="P248" i="36"/>
  <c r="Q273" i="36"/>
  <c r="Q278" i="36"/>
  <c r="I302" i="36"/>
  <c r="Q73" i="36"/>
  <c r="P130" i="36"/>
  <c r="Q179" i="36"/>
  <c r="P212" i="36"/>
  <c r="Q255" i="36"/>
  <c r="P283" i="36"/>
  <c r="J302" i="36"/>
  <c r="P83" i="36"/>
  <c r="Q232" i="36"/>
  <c r="Q264" i="36"/>
  <c r="P267" i="36"/>
  <c r="Q287" i="36"/>
  <c r="Q296" i="36"/>
  <c r="K302" i="36"/>
  <c r="D302" i="36"/>
  <c r="P116" i="36"/>
  <c r="P123" i="36"/>
  <c r="Q159" i="36"/>
  <c r="Q173" i="36"/>
  <c r="Q199" i="36"/>
  <c r="P205" i="36"/>
  <c r="Q276" i="36"/>
  <c r="P278" i="36"/>
  <c r="O19" i="37"/>
  <c r="L302" i="36"/>
  <c r="P141" i="36"/>
  <c r="P166" i="36"/>
  <c r="P185" i="36"/>
  <c r="P199" i="36"/>
  <c r="P224" i="36"/>
  <c r="P243" i="36"/>
  <c r="P264" i="36"/>
  <c r="P276" i="36"/>
  <c r="P293" i="36"/>
  <c r="Q83" i="36"/>
  <c r="Q116" i="36"/>
  <c r="P77" i="36"/>
  <c r="P108" i="36"/>
  <c r="P136" i="36"/>
  <c r="P159" i="36"/>
  <c r="P182" i="36"/>
  <c r="P195" i="36"/>
  <c r="P219" i="36"/>
  <c r="P240" i="36"/>
  <c r="P259" i="36"/>
  <c r="P273" i="36"/>
  <c r="P287" i="36"/>
  <c r="Q302" i="36" l="1"/>
  <c r="P302" i="36"/>
  <c r="E22" i="38" l="1"/>
  <c r="F21" i="38"/>
  <c r="E21" i="38"/>
  <c r="F19" i="38"/>
  <c r="E19" i="38"/>
  <c r="F18" i="38"/>
  <c r="E18" i="38"/>
  <c r="F17" i="38"/>
  <c r="E17" i="38"/>
  <c r="F16" i="38"/>
  <c r="E16" i="38"/>
  <c r="F15" i="38"/>
  <c r="E15" i="38"/>
  <c r="F14" i="38"/>
  <c r="E14" i="38"/>
  <c r="F13" i="38"/>
  <c r="E13" i="38"/>
  <c r="F12" i="38"/>
  <c r="E12" i="38"/>
  <c r="F11" i="38"/>
  <c r="E11" i="38"/>
  <c r="F10" i="38"/>
  <c r="E10" i="38"/>
  <c r="F9" i="38"/>
  <c r="D9" i="38"/>
  <c r="C9" i="38"/>
  <c r="C20" i="38" s="1"/>
  <c r="C23" i="38" s="1"/>
  <c r="B9" i="38"/>
  <c r="B20" i="38" s="1"/>
  <c r="B23" i="38" s="1"/>
  <c r="E9" i="38" l="1"/>
  <c r="F20" i="38"/>
  <c r="E20" i="38"/>
  <c r="G38" i="39"/>
  <c r="F38" i="39"/>
  <c r="G37" i="39"/>
  <c r="F37" i="39"/>
  <c r="G35" i="39"/>
  <c r="F35" i="39"/>
  <c r="G34" i="39"/>
  <c r="F34" i="39"/>
  <c r="C34" i="39"/>
  <c r="C31" i="39" s="1"/>
  <c r="G33" i="39"/>
  <c r="F33" i="39"/>
  <c r="F32" i="39"/>
  <c r="E31" i="39"/>
  <c r="G31" i="39" s="1"/>
  <c r="D31" i="39"/>
  <c r="G30" i="39"/>
  <c r="F30" i="39"/>
  <c r="G29" i="39"/>
  <c r="F29" i="39"/>
  <c r="F28" i="39"/>
  <c r="G27" i="39"/>
  <c r="F27" i="39"/>
  <c r="G26" i="39"/>
  <c r="F26" i="39"/>
  <c r="G25" i="39"/>
  <c r="F25" i="39"/>
  <c r="C25" i="39"/>
  <c r="G24" i="39"/>
  <c r="F24" i="39"/>
  <c r="G23" i="39"/>
  <c r="F23" i="39"/>
  <c r="C23" i="39"/>
  <c r="G22" i="39"/>
  <c r="F22" i="39"/>
  <c r="G21" i="39"/>
  <c r="F21" i="39"/>
  <c r="G20" i="39"/>
  <c r="F20" i="39"/>
  <c r="C20" i="39"/>
  <c r="G19" i="39"/>
  <c r="F19" i="39"/>
  <c r="C19" i="39"/>
  <c r="G18" i="39"/>
  <c r="F18" i="39"/>
  <c r="G17" i="39"/>
  <c r="F17" i="39"/>
  <c r="G16" i="39"/>
  <c r="F16" i="39"/>
  <c r="G15" i="39"/>
  <c r="F15" i="39"/>
  <c r="C15" i="39"/>
  <c r="C10" i="39" s="1"/>
  <c r="C36" i="39" s="1"/>
  <c r="C39" i="39" s="1"/>
  <c r="G14" i="39"/>
  <c r="F14" i="39"/>
  <c r="C14" i="39"/>
  <c r="G13" i="39"/>
  <c r="F13" i="39"/>
  <c r="G12" i="39"/>
  <c r="F12" i="39"/>
  <c r="G11" i="39"/>
  <c r="F11" i="39"/>
  <c r="E10" i="39"/>
  <c r="G10" i="39" s="1"/>
  <c r="D10" i="39"/>
  <c r="D36" i="39" s="1"/>
  <c r="D39" i="39" s="1"/>
  <c r="G9" i="39"/>
  <c r="F9" i="39"/>
  <c r="F34" i="14"/>
  <c r="I34" i="14" s="1"/>
  <c r="E34" i="14"/>
  <c r="D34" i="14"/>
  <c r="B34" i="14"/>
  <c r="C26" i="14" s="1"/>
  <c r="H33" i="14"/>
  <c r="H32" i="14"/>
  <c r="E32" i="14"/>
  <c r="I31" i="14"/>
  <c r="H31" i="14"/>
  <c r="E31" i="14"/>
  <c r="H30" i="14"/>
  <c r="E30" i="14"/>
  <c r="H29" i="14"/>
  <c r="E29" i="14"/>
  <c r="H28" i="14"/>
  <c r="E28" i="14"/>
  <c r="C28" i="14"/>
  <c r="I27" i="14"/>
  <c r="H27" i="14"/>
  <c r="E27" i="14"/>
  <c r="C27" i="14"/>
  <c r="H26" i="14"/>
  <c r="E26" i="14"/>
  <c r="H25" i="14"/>
  <c r="E25" i="14"/>
  <c r="C25" i="14"/>
  <c r="I24" i="14"/>
  <c r="H24" i="14"/>
  <c r="E24" i="14"/>
  <c r="H23" i="14"/>
  <c r="G23" i="14"/>
  <c r="C23" i="14"/>
  <c r="I22" i="14"/>
  <c r="H22" i="14"/>
  <c r="I21" i="14"/>
  <c r="H21" i="14"/>
  <c r="G21" i="14"/>
  <c r="E21" i="14"/>
  <c r="I20" i="14"/>
  <c r="H20" i="14"/>
  <c r="H19" i="14"/>
  <c r="E19" i="14"/>
  <c r="I18" i="14"/>
  <c r="H18" i="14"/>
  <c r="E18" i="14"/>
  <c r="C18" i="14"/>
  <c r="I17" i="14"/>
  <c r="H17" i="14"/>
  <c r="E17" i="14"/>
  <c r="C17" i="14"/>
  <c r="I16" i="14"/>
  <c r="H16" i="14"/>
  <c r="G16" i="14"/>
  <c r="H15" i="14"/>
  <c r="C15" i="14"/>
  <c r="I14" i="14"/>
  <c r="H14" i="14"/>
  <c r="E14" i="14"/>
  <c r="I13" i="14"/>
  <c r="H13" i="14"/>
  <c r="G13" i="14"/>
  <c r="E13" i="14"/>
  <c r="I12" i="14"/>
  <c r="H12" i="14"/>
  <c r="E12" i="14"/>
  <c r="I11" i="14"/>
  <c r="H11" i="14"/>
  <c r="E11" i="14"/>
  <c r="C11" i="14"/>
  <c r="I10" i="14"/>
  <c r="H10" i="14"/>
  <c r="E10" i="14"/>
  <c r="C10" i="14"/>
  <c r="I9" i="14"/>
  <c r="H9" i="14"/>
  <c r="E9" i="14"/>
  <c r="G24" i="14" l="1"/>
  <c r="G32" i="14"/>
  <c r="G22" i="14"/>
  <c r="G30" i="14"/>
  <c r="G9" i="14"/>
  <c r="F31" i="39"/>
  <c r="F23" i="38"/>
  <c r="E23" i="38"/>
  <c r="E36" i="39"/>
  <c r="F10" i="39"/>
  <c r="G14" i="14"/>
  <c r="G26" i="14"/>
  <c r="C30" i="14"/>
  <c r="C34" i="14"/>
  <c r="G11" i="14"/>
  <c r="C13" i="14"/>
  <c r="G18" i="14"/>
  <c r="C21" i="14"/>
  <c r="G28" i="14"/>
  <c r="C32" i="14"/>
  <c r="G10" i="14"/>
  <c r="C12" i="14"/>
  <c r="G15" i="14"/>
  <c r="G17" i="14"/>
  <c r="C19" i="14"/>
  <c r="G25" i="14"/>
  <c r="G27" i="14"/>
  <c r="C29" i="14"/>
  <c r="C31" i="14"/>
  <c r="G34" i="14"/>
  <c r="C9" i="14"/>
  <c r="C24" i="14"/>
  <c r="H34" i="14"/>
  <c r="G12" i="14"/>
  <c r="C14" i="14"/>
  <c r="C16" i="14"/>
  <c r="C22" i="14"/>
  <c r="G29" i="14"/>
  <c r="G31" i="14"/>
  <c r="F36" i="39" l="1"/>
  <c r="G36" i="39"/>
  <c r="E39" i="39"/>
  <c r="G39" i="39" l="1"/>
  <c r="F39" i="39"/>
  <c r="D21" i="13" l="1"/>
  <c r="E17" i="13" s="1"/>
  <c r="B21" i="13"/>
  <c r="C21" i="13" s="1"/>
  <c r="H20" i="13"/>
  <c r="I19" i="13"/>
  <c r="H19" i="13"/>
  <c r="C19" i="13"/>
  <c r="I18" i="13"/>
  <c r="H18" i="13"/>
  <c r="I17" i="13"/>
  <c r="H17" i="13"/>
  <c r="C17" i="13"/>
  <c r="I16" i="13"/>
  <c r="H16" i="13"/>
  <c r="C16" i="13"/>
  <c r="I15" i="13"/>
  <c r="H15" i="13"/>
  <c r="C15" i="13"/>
  <c r="I14" i="13"/>
  <c r="H14" i="13"/>
  <c r="E14" i="13"/>
  <c r="C14" i="13"/>
  <c r="I13" i="13"/>
  <c r="H13" i="13"/>
  <c r="C13" i="13"/>
  <c r="I12" i="13"/>
  <c r="H12" i="13"/>
  <c r="C12" i="13"/>
  <c r="I11" i="13"/>
  <c r="H11" i="13"/>
  <c r="C11" i="13"/>
  <c r="I10" i="13"/>
  <c r="H10" i="13"/>
  <c r="C10" i="13"/>
  <c r="I9" i="13"/>
  <c r="H9" i="13"/>
  <c r="C9" i="13"/>
  <c r="G12" i="13" l="1"/>
  <c r="G9" i="13"/>
  <c r="G11" i="13"/>
  <c r="G17" i="13"/>
  <c r="G14" i="13"/>
  <c r="C18" i="13"/>
  <c r="E19" i="13"/>
  <c r="E10" i="13"/>
  <c r="G13" i="13"/>
  <c r="E18" i="13"/>
  <c r="H21" i="13"/>
  <c r="G10" i="13"/>
  <c r="E15" i="13"/>
  <c r="G18" i="13"/>
  <c r="I21" i="13"/>
  <c r="E9" i="13"/>
  <c r="E12" i="13"/>
  <c r="G15" i="13"/>
  <c r="E11" i="13"/>
  <c r="E21" i="13"/>
  <c r="E16" i="13"/>
  <c r="G19" i="13"/>
  <c r="E13" i="13"/>
  <c r="G16" i="13"/>
  <c r="G21" i="13"/>
  <c r="H32" i="40" l="1"/>
  <c r="G32" i="40"/>
  <c r="F32" i="40"/>
  <c r="J31" i="40"/>
  <c r="I31" i="40"/>
  <c r="J30" i="40"/>
  <c r="I30" i="40"/>
  <c r="J29" i="40"/>
  <c r="I29" i="40"/>
  <c r="F29" i="40"/>
  <c r="J28" i="40"/>
  <c r="I28" i="40"/>
  <c r="J27" i="40"/>
  <c r="I27" i="40"/>
  <c r="J26" i="40"/>
  <c r="I26" i="40"/>
  <c r="J25" i="40"/>
  <c r="I25" i="40"/>
  <c r="J24" i="40"/>
  <c r="I24" i="40"/>
  <c r="J23" i="40"/>
  <c r="I23" i="40"/>
  <c r="J22" i="40"/>
  <c r="I22" i="40"/>
  <c r="J21" i="40"/>
  <c r="I21" i="40"/>
  <c r="I20" i="40"/>
  <c r="J19" i="40"/>
  <c r="I19" i="40"/>
  <c r="J18" i="40"/>
  <c r="I18" i="40"/>
  <c r="J17" i="40"/>
  <c r="I17" i="40"/>
  <c r="J16" i="40"/>
  <c r="I16" i="40"/>
  <c r="I15" i="40"/>
  <c r="I14" i="40"/>
  <c r="J13" i="40"/>
  <c r="I13" i="40"/>
  <c r="J12" i="40"/>
  <c r="I12" i="40"/>
  <c r="J11" i="40"/>
  <c r="I11" i="40"/>
  <c r="I10" i="40"/>
  <c r="I9" i="40"/>
  <c r="H48" i="10"/>
  <c r="G48" i="10"/>
  <c r="J47" i="10"/>
  <c r="I47" i="10"/>
  <c r="J46" i="10"/>
  <c r="I46" i="10"/>
  <c r="J45" i="10"/>
  <c r="I45" i="10"/>
  <c r="J44" i="10"/>
  <c r="I44" i="10"/>
  <c r="J43" i="10"/>
  <c r="I43" i="10"/>
  <c r="J42" i="10"/>
  <c r="F42" i="10"/>
  <c r="I42" i="10" s="1"/>
  <c r="J41" i="10"/>
  <c r="I41" i="10"/>
  <c r="J40" i="10"/>
  <c r="I40" i="10"/>
  <c r="J39" i="10"/>
  <c r="I39" i="10"/>
  <c r="J38" i="10"/>
  <c r="I38" i="10"/>
  <c r="J37" i="10"/>
  <c r="I37" i="10"/>
  <c r="J36" i="10"/>
  <c r="I36" i="10"/>
  <c r="J35" i="10"/>
  <c r="I35" i="10"/>
  <c r="J34" i="10"/>
  <c r="I34" i="10"/>
  <c r="J33" i="10"/>
  <c r="I33" i="10"/>
  <c r="J32" i="10"/>
  <c r="I32" i="10"/>
  <c r="J31" i="10"/>
  <c r="I31" i="10"/>
  <c r="J30" i="10"/>
  <c r="I30" i="10"/>
  <c r="J29" i="10"/>
  <c r="I29" i="10"/>
  <c r="J28" i="10"/>
  <c r="I28" i="10"/>
  <c r="J27" i="10"/>
  <c r="I27" i="10"/>
  <c r="J26" i="10"/>
  <c r="I26" i="10"/>
  <c r="J25" i="10"/>
  <c r="I25" i="10"/>
  <c r="J24" i="10"/>
  <c r="I24" i="10"/>
  <c r="J23" i="10"/>
  <c r="I23" i="10"/>
  <c r="J22" i="10"/>
  <c r="I22" i="10"/>
  <c r="J21" i="10"/>
  <c r="I21" i="10"/>
  <c r="J20" i="10"/>
  <c r="I20" i="10"/>
  <c r="J19" i="10"/>
  <c r="I19" i="10"/>
  <c r="J18" i="10"/>
  <c r="I18" i="10"/>
  <c r="J17" i="10"/>
  <c r="I17" i="10"/>
  <c r="J16" i="10"/>
  <c r="I16" i="10"/>
  <c r="J15" i="10"/>
  <c r="I15" i="10"/>
  <c r="J14" i="10"/>
  <c r="I14" i="10"/>
  <c r="J13" i="10"/>
  <c r="I13" i="10"/>
  <c r="J12" i="10"/>
  <c r="I12" i="10"/>
  <c r="J11" i="10"/>
  <c r="I11" i="10"/>
  <c r="J10" i="10"/>
  <c r="I10" i="10"/>
  <c r="J9" i="10"/>
  <c r="I9" i="10"/>
  <c r="J8" i="10"/>
  <c r="I8" i="10"/>
  <c r="J48" i="10" l="1"/>
  <c r="I32" i="40"/>
  <c r="J32" i="40"/>
  <c r="F48" i="10"/>
  <c r="I48" i="10" s="1"/>
  <c r="K54" i="2" l="1"/>
  <c r="J54" i="2"/>
  <c r="I54" i="2"/>
  <c r="G54" i="2"/>
  <c r="L53" i="2"/>
  <c r="K53" i="2"/>
  <c r="J53" i="2"/>
  <c r="I53" i="2"/>
  <c r="G53" i="2"/>
  <c r="H52" i="2"/>
  <c r="F52" i="2"/>
  <c r="E52" i="2"/>
  <c r="D52" i="2"/>
  <c r="C52" i="2"/>
  <c r="M51" i="2"/>
  <c r="L51" i="2"/>
  <c r="K51" i="2"/>
  <c r="J51" i="2"/>
  <c r="I51" i="2"/>
  <c r="G51" i="2"/>
  <c r="M50" i="2"/>
  <c r="L50" i="2"/>
  <c r="K50" i="2"/>
  <c r="J50" i="2"/>
  <c r="I50" i="2"/>
  <c r="G50" i="2"/>
  <c r="M49" i="2"/>
  <c r="L49" i="2"/>
  <c r="K49" i="2"/>
  <c r="J49" i="2"/>
  <c r="I49" i="2"/>
  <c r="G49" i="2"/>
  <c r="M48" i="2"/>
  <c r="L48" i="2"/>
  <c r="K48" i="2"/>
  <c r="J48" i="2"/>
  <c r="I48" i="2"/>
  <c r="G48" i="2"/>
  <c r="M47" i="2"/>
  <c r="L47" i="2"/>
  <c r="K47" i="2"/>
  <c r="J47" i="2"/>
  <c r="I47" i="2"/>
  <c r="G47" i="2"/>
  <c r="H46" i="2"/>
  <c r="F46" i="2"/>
  <c r="E46" i="2"/>
  <c r="D46" i="2"/>
  <c r="K46" i="2" s="1"/>
  <c r="C46" i="2"/>
  <c r="L45" i="2"/>
  <c r="K45" i="2"/>
  <c r="J45" i="2"/>
  <c r="I45" i="2"/>
  <c r="G45" i="2"/>
  <c r="M44" i="2"/>
  <c r="L44" i="2"/>
  <c r="K44" i="2"/>
  <c r="J44" i="2"/>
  <c r="I44" i="2"/>
  <c r="G44" i="2"/>
  <c r="M43" i="2"/>
  <c r="K43" i="2"/>
  <c r="J43" i="2"/>
  <c r="I43" i="2"/>
  <c r="G43" i="2"/>
  <c r="M42" i="2"/>
  <c r="L42" i="2"/>
  <c r="K42" i="2"/>
  <c r="J42" i="2"/>
  <c r="I42" i="2"/>
  <c r="G42" i="2"/>
  <c r="H41" i="2"/>
  <c r="F41" i="2"/>
  <c r="E41" i="2"/>
  <c r="D41" i="2"/>
  <c r="C41" i="2"/>
  <c r="L40" i="2"/>
  <c r="J40" i="2"/>
  <c r="G40" i="2"/>
  <c r="M39" i="2"/>
  <c r="L39" i="2"/>
  <c r="K39" i="2"/>
  <c r="J39" i="2"/>
  <c r="I39" i="2"/>
  <c r="G39" i="2"/>
  <c r="M38" i="2"/>
  <c r="L38" i="2"/>
  <c r="J38" i="2"/>
  <c r="G38" i="2"/>
  <c r="M37" i="2"/>
  <c r="L37" i="2"/>
  <c r="K37" i="2"/>
  <c r="J37" i="2"/>
  <c r="I37" i="2"/>
  <c r="G37" i="2"/>
  <c r="M36" i="2"/>
  <c r="L36" i="2"/>
  <c r="K36" i="2"/>
  <c r="J36" i="2"/>
  <c r="I36" i="2"/>
  <c r="G36" i="2"/>
  <c r="M35" i="2"/>
  <c r="L35" i="2"/>
  <c r="K35" i="2"/>
  <c r="J35" i="2"/>
  <c r="I35" i="2"/>
  <c r="G35" i="2"/>
  <c r="L34" i="2"/>
  <c r="J34" i="2"/>
  <c r="G34" i="2"/>
  <c r="L33" i="2"/>
  <c r="J33" i="2"/>
  <c r="G33" i="2"/>
  <c r="H32" i="2"/>
  <c r="F32" i="2"/>
  <c r="K32" i="2" s="1"/>
  <c r="E32" i="2"/>
  <c r="D32" i="2"/>
  <c r="C32" i="2"/>
  <c r="M30" i="2"/>
  <c r="L30" i="2"/>
  <c r="K30" i="2"/>
  <c r="J30" i="2"/>
  <c r="I30" i="2"/>
  <c r="G30" i="2"/>
  <c r="L29" i="2"/>
  <c r="K29" i="2"/>
  <c r="J29" i="2"/>
  <c r="I29" i="2"/>
  <c r="G29" i="2"/>
  <c r="L28" i="2"/>
  <c r="F28" i="2"/>
  <c r="E28" i="2"/>
  <c r="D28" i="2"/>
  <c r="C28" i="2"/>
  <c r="J28" i="2" s="1"/>
  <c r="L27" i="2"/>
  <c r="K27" i="2"/>
  <c r="J27" i="2"/>
  <c r="I27" i="2"/>
  <c r="G27" i="2"/>
  <c r="M26" i="2"/>
  <c r="L26" i="2"/>
  <c r="K26" i="2"/>
  <c r="J26" i="2"/>
  <c r="I26" i="2"/>
  <c r="G26" i="2"/>
  <c r="L25" i="2"/>
  <c r="J25" i="2"/>
  <c r="G25" i="2"/>
  <c r="M24" i="2"/>
  <c r="L24" i="2"/>
  <c r="K24" i="2"/>
  <c r="J24" i="2"/>
  <c r="I24" i="2"/>
  <c r="G24" i="2"/>
  <c r="M23" i="2"/>
  <c r="L23" i="2"/>
  <c r="K23" i="2"/>
  <c r="J23" i="2"/>
  <c r="I23" i="2"/>
  <c r="G23" i="2"/>
  <c r="M22" i="2"/>
  <c r="L22" i="2"/>
  <c r="K22" i="2"/>
  <c r="J22" i="2"/>
  <c r="I22" i="2"/>
  <c r="G22" i="2"/>
  <c r="M21" i="2"/>
  <c r="L21" i="2"/>
  <c r="K21" i="2"/>
  <c r="J21" i="2"/>
  <c r="I21" i="2"/>
  <c r="G21" i="2"/>
  <c r="H20" i="2"/>
  <c r="J20" i="2" s="1"/>
  <c r="F20" i="2"/>
  <c r="M20" i="2" s="1"/>
  <c r="E20" i="2"/>
  <c r="E19" i="2" s="1"/>
  <c r="E18" i="2" s="1"/>
  <c r="D20" i="2"/>
  <c r="D19" i="2" s="1"/>
  <c r="D18" i="2" s="1"/>
  <c r="C20" i="2"/>
  <c r="C19" i="2" s="1"/>
  <c r="C18" i="2" s="1"/>
  <c r="M17" i="2"/>
  <c r="K17" i="2"/>
  <c r="J17" i="2"/>
  <c r="I17" i="2"/>
  <c r="G17" i="2"/>
  <c r="H16" i="2"/>
  <c r="J16" i="2" s="1"/>
  <c r="F16" i="2"/>
  <c r="E16" i="2"/>
  <c r="E15" i="2" s="1"/>
  <c r="D16" i="2"/>
  <c r="D15" i="2" s="1"/>
  <c r="C16" i="2"/>
  <c r="C15" i="2"/>
  <c r="M14" i="2"/>
  <c r="L14" i="2"/>
  <c r="K14" i="2"/>
  <c r="J14" i="2"/>
  <c r="I14" i="2"/>
  <c r="G14" i="2"/>
  <c r="M13" i="2"/>
  <c r="L13" i="2"/>
  <c r="K13" i="2"/>
  <c r="J13" i="2"/>
  <c r="I13" i="2"/>
  <c r="G13" i="2"/>
  <c r="M12" i="2"/>
  <c r="K12" i="2"/>
  <c r="J12" i="2"/>
  <c r="I12" i="2"/>
  <c r="G12" i="2"/>
  <c r="M11" i="2"/>
  <c r="H11" i="2"/>
  <c r="J11" i="2" s="1"/>
  <c r="F11" i="2"/>
  <c r="E11" i="2"/>
  <c r="D11" i="2"/>
  <c r="C11" i="2"/>
  <c r="M10" i="2"/>
  <c r="L10" i="2"/>
  <c r="K10" i="2"/>
  <c r="J10" i="2"/>
  <c r="I10" i="2"/>
  <c r="G10" i="2"/>
  <c r="H9" i="2"/>
  <c r="F9" i="2"/>
  <c r="E9" i="2"/>
  <c r="D9" i="2"/>
  <c r="C9" i="2"/>
  <c r="L9" i="2" l="1"/>
  <c r="M9" i="2"/>
  <c r="C8" i="2"/>
  <c r="G11" i="2"/>
  <c r="M52" i="2"/>
  <c r="K11" i="2"/>
  <c r="K16" i="2"/>
  <c r="J32" i="2"/>
  <c r="J52" i="2"/>
  <c r="J9" i="2"/>
  <c r="K41" i="2"/>
  <c r="D8" i="2"/>
  <c r="L16" i="2"/>
  <c r="L20" i="2"/>
  <c r="L32" i="2"/>
  <c r="I46" i="2"/>
  <c r="M16" i="2"/>
  <c r="M32" i="2"/>
  <c r="G41" i="2"/>
  <c r="L52" i="2"/>
  <c r="H15" i="2"/>
  <c r="J15" i="2" s="1"/>
  <c r="H31" i="2"/>
  <c r="G20" i="2"/>
  <c r="J41" i="2"/>
  <c r="L46" i="2"/>
  <c r="H19" i="2"/>
  <c r="H18" i="2" s="1"/>
  <c r="J18" i="2" s="1"/>
  <c r="D31" i="2"/>
  <c r="L41" i="2"/>
  <c r="M46" i="2"/>
  <c r="K52" i="2"/>
  <c r="E8" i="2"/>
  <c r="E7" i="2" s="1"/>
  <c r="E6" i="2" s="1"/>
  <c r="L11" i="2"/>
  <c r="K28" i="2"/>
  <c r="E31" i="2"/>
  <c r="M41" i="2"/>
  <c r="C31" i="2"/>
  <c r="C7" i="2" s="1"/>
  <c r="C6" i="2" s="1"/>
  <c r="G52" i="2"/>
  <c r="J46" i="2"/>
  <c r="I52" i="2"/>
  <c r="G9" i="2"/>
  <c r="J19" i="2"/>
  <c r="I9" i="2"/>
  <c r="I20" i="2"/>
  <c r="G28" i="2"/>
  <c r="I11" i="2"/>
  <c r="I16" i="2"/>
  <c r="I28" i="2"/>
  <c r="I32" i="2"/>
  <c r="I41" i="2"/>
  <c r="G46" i="2"/>
  <c r="G32" i="2"/>
  <c r="G16" i="2"/>
  <c r="K9" i="2"/>
  <c r="F19" i="2"/>
  <c r="K20" i="2"/>
  <c r="F15" i="2"/>
  <c r="F31" i="2"/>
  <c r="M15" i="2" l="1"/>
  <c r="L15" i="2"/>
  <c r="G15" i="2"/>
  <c r="H8" i="2"/>
  <c r="J31" i="2"/>
  <c r="D7" i="2"/>
  <c r="D6" i="2" s="1"/>
  <c r="K15" i="2"/>
  <c r="I15" i="2"/>
  <c r="G19" i="2"/>
  <c r="K19" i="2"/>
  <c r="F18" i="2"/>
  <c r="I19" i="2"/>
  <c r="M19" i="2"/>
  <c r="L19" i="2"/>
  <c r="F8" i="2"/>
  <c r="M31" i="2"/>
  <c r="L31" i="2"/>
  <c r="K31" i="2"/>
  <c r="I31" i="2"/>
  <c r="G31" i="2"/>
  <c r="H7" i="2" l="1"/>
  <c r="J8" i="2"/>
  <c r="G8" i="2"/>
  <c r="F7" i="2"/>
  <c r="K8" i="2"/>
  <c r="M8" i="2"/>
  <c r="L8" i="2"/>
  <c r="I8" i="2"/>
  <c r="I18" i="2"/>
  <c r="G18" i="2"/>
  <c r="K18" i="2"/>
  <c r="M18" i="2"/>
  <c r="L18" i="2"/>
  <c r="J7" i="2" l="1"/>
  <c r="H6" i="2"/>
  <c r="J6" i="2" s="1"/>
  <c r="I7" i="2"/>
  <c r="F6" i="2"/>
  <c r="G7" i="2"/>
  <c r="K7" i="2"/>
  <c r="M7" i="2"/>
  <c r="L7" i="2"/>
  <c r="M6" i="2" l="1"/>
  <c r="L6" i="2"/>
  <c r="G6" i="2"/>
  <c r="K6" i="2"/>
  <c r="I6" i="2"/>
</calcChain>
</file>

<file path=xl/sharedStrings.xml><?xml version="1.0" encoding="utf-8"?>
<sst xmlns="http://schemas.openxmlformats.org/spreadsheetml/2006/main" count="884" uniqueCount="440">
  <si>
    <t>1.</t>
  </si>
  <si>
    <t>2.</t>
  </si>
  <si>
    <t>3.</t>
  </si>
  <si>
    <t>4.</t>
  </si>
  <si>
    <t>5.</t>
  </si>
  <si>
    <t>6.</t>
  </si>
  <si>
    <t>7.</t>
  </si>
  <si>
    <t>8.</t>
  </si>
  <si>
    <t>Įvykdymo procentas</t>
  </si>
  <si>
    <t>1.1.</t>
  </si>
  <si>
    <t xml:space="preserve"> tūkst. eurų</t>
  </si>
  <si>
    <t>Palūkanos</t>
  </si>
  <si>
    <t xml:space="preserve">PASLAUGAS ĮMOKŲ Į SAVIVALDYBĖS BIUDŽETĄ PLANO ĮVYKDYMAS </t>
  </si>
  <si>
    <t>Įstaigos pavadinimas</t>
  </si>
  <si>
    <t>Metinis patikslintas planas</t>
  </si>
  <si>
    <t>Įvykdyta</t>
  </si>
  <si>
    <t>Gargždų "Vaivorykštės" gimnazija</t>
  </si>
  <si>
    <t>Priekulės I.Simonaitytės gimnazija</t>
  </si>
  <si>
    <t>Endriejavo pagrindinė mokykla</t>
  </si>
  <si>
    <t>Gargždų "Minijos" progimnazija</t>
  </si>
  <si>
    <t>Dituvos pagrindinė mokykla</t>
  </si>
  <si>
    <t>9.</t>
  </si>
  <si>
    <t>Dovilų pagrindinė mokykla</t>
  </si>
  <si>
    <t>10.</t>
  </si>
  <si>
    <t>11.</t>
  </si>
  <si>
    <t>Ketvergių pagrindinė mokykla</t>
  </si>
  <si>
    <t>12.</t>
  </si>
  <si>
    <t>Kretingalės pagrindinė mokykla</t>
  </si>
  <si>
    <t>13.</t>
  </si>
  <si>
    <t>14.</t>
  </si>
  <si>
    <t>Plikių I. Labutytės pagrindinė mokykla</t>
  </si>
  <si>
    <t>15.</t>
  </si>
  <si>
    <t>16.</t>
  </si>
  <si>
    <t>Vėžaičių pagrindinė mokykla</t>
  </si>
  <si>
    <t>17.</t>
  </si>
  <si>
    <t>Slengių mokykla-daugiafunkcis centras</t>
  </si>
  <si>
    <t>18.</t>
  </si>
  <si>
    <t>19.</t>
  </si>
  <si>
    <t>Gargždų lopšelis-darželis "Ąžuoliukas"</t>
  </si>
  <si>
    <t>20.</t>
  </si>
  <si>
    <t>Gargždų lopšelis-darželis "Gintarėlis"</t>
  </si>
  <si>
    <t>21.</t>
  </si>
  <si>
    <t>Gargždų lopšelis -darželis "Saulutė"</t>
  </si>
  <si>
    <t>22.</t>
  </si>
  <si>
    <t>23.</t>
  </si>
  <si>
    <t>24.</t>
  </si>
  <si>
    <t>25.</t>
  </si>
  <si>
    <t>26.</t>
  </si>
  <si>
    <t>Gargždų lopšelis-darželis "Naminukas"</t>
  </si>
  <si>
    <t>27.</t>
  </si>
  <si>
    <t>28.</t>
  </si>
  <si>
    <t>Priekulės vaikų lopšelis-darželis</t>
  </si>
  <si>
    <t>29.</t>
  </si>
  <si>
    <t>30.</t>
  </si>
  <si>
    <t>Gargždų muzikos mokykla</t>
  </si>
  <si>
    <t>31.</t>
  </si>
  <si>
    <t>32.</t>
  </si>
  <si>
    <t>33.</t>
  </si>
  <si>
    <t>Vaikų ir jaunimo laisvalaikio centras</t>
  </si>
  <si>
    <t>34.</t>
  </si>
  <si>
    <t>Švietimo centras</t>
  </si>
  <si>
    <t>35.</t>
  </si>
  <si>
    <t>Gargždų atviro jaunimo centras</t>
  </si>
  <si>
    <t>36.</t>
  </si>
  <si>
    <t>Klaipėdos rajono turizmo informacijos centras</t>
  </si>
  <si>
    <t>37.</t>
  </si>
  <si>
    <t>Klaipėdos r. savivaldybės visuomenės sveikatos biuras</t>
  </si>
  <si>
    <t>38.</t>
  </si>
  <si>
    <t>Gargždų socialinių paslaugų centras</t>
  </si>
  <si>
    <t>39.</t>
  </si>
  <si>
    <t>Klaipėdos rajono paramos šeimai centras</t>
  </si>
  <si>
    <t>40.</t>
  </si>
  <si>
    <t>Priekulės socialinių paslaugų centras</t>
  </si>
  <si>
    <t>Viliaus Gaigalaičio globos namai</t>
  </si>
  <si>
    <t>Jono Lankučio viešoji biblioteka</t>
  </si>
  <si>
    <t>Gargždų krašto muziejus</t>
  </si>
  <si>
    <t>Gargždų kultūros centras</t>
  </si>
  <si>
    <t>Dovilų etninės kultūros centras</t>
  </si>
  <si>
    <t>Kretingalės kultūros centras</t>
  </si>
  <si>
    <t>Priekulės kultūros centras</t>
  </si>
  <si>
    <t>Veiviržėnų kultūros centras</t>
  </si>
  <si>
    <t>Vėžaičių kultūros centras</t>
  </si>
  <si>
    <t>Sporto centras</t>
  </si>
  <si>
    <t>Klaipėdos r. sav. priešgaisrinė tarnyba</t>
  </si>
  <si>
    <t>Savivaldybės administracija</t>
  </si>
  <si>
    <t>IŠ VISO PAJAMŲ:</t>
  </si>
  <si>
    <t xml:space="preserve">UŽ PATALPŲ NUOMĄ ĮMOKŲ Į SAVIVALDYBĖS BIUDŽETĄ PLANO ĮVYKDYMAS </t>
  </si>
  <si>
    <t xml:space="preserve">  tūkst. eurų</t>
  </si>
  <si>
    <t>Veiviržėnų Jurgio Šaulio gimnazija</t>
  </si>
  <si>
    <t>Asignavimų valdytojas</t>
  </si>
  <si>
    <t>Finansavimo šaltinis</t>
  </si>
  <si>
    <t>Metinis planas</t>
  </si>
  <si>
    <t>Ketvirčio planas</t>
  </si>
  <si>
    <t>Įvykdymas</t>
  </si>
  <si>
    <t>Įvykdymo proc.</t>
  </si>
  <si>
    <t>Iš viso</t>
  </si>
  <si>
    <t>Iš jų:</t>
  </si>
  <si>
    <t>Paprastosios išlaidos</t>
  </si>
  <si>
    <t>Turtui įsigyti</t>
  </si>
  <si>
    <t>Iš jų darbo užmokesčiui</t>
  </si>
  <si>
    <t>Klaipėdos rajono savivaldybės administracija</t>
  </si>
  <si>
    <t>1-Žinių visuomenės plėtros programa</t>
  </si>
  <si>
    <t>ES</t>
  </si>
  <si>
    <t>ML</t>
  </si>
  <si>
    <t>SB</t>
  </si>
  <si>
    <t>SL</t>
  </si>
  <si>
    <t>VBD</t>
  </si>
  <si>
    <t>VBES</t>
  </si>
  <si>
    <t>AA</t>
  </si>
  <si>
    <t>GŠV</t>
  </si>
  <si>
    <t>LA</t>
  </si>
  <si>
    <t>S</t>
  </si>
  <si>
    <t>LS</t>
  </si>
  <si>
    <t>KPPP</t>
  </si>
  <si>
    <t>Ž</t>
  </si>
  <si>
    <t>J.Lankučio viešoji biblioteka</t>
  </si>
  <si>
    <t>Gargždų " Vaivorykštės" gimnazija</t>
  </si>
  <si>
    <t>Priekulės Ievos Simonaitytės gimnazija</t>
  </si>
  <si>
    <t>Plikių Ievos Labutytės pagrindinė mokykla</t>
  </si>
  <si>
    <t>Gargždų lopšelis - darželis "Ąžuoliukas"</t>
  </si>
  <si>
    <t>Gargždų lopšelis - darželis "Gintarėlis"</t>
  </si>
  <si>
    <t>Gargždų lopšelis - darželis "Saulutė"</t>
  </si>
  <si>
    <t>Luminor Bank AS</t>
  </si>
  <si>
    <t>AB SEB bankas</t>
  </si>
  <si>
    <t>Pedagoginė psichologinė tarnyba</t>
  </si>
  <si>
    <t>Klaipėdos r. paramos šeimai centras</t>
  </si>
  <si>
    <t>Kontrolės ir audito tarnyba</t>
  </si>
  <si>
    <t>Klaipėdos r. Slengių mokykla - daugiafunkcis centras</t>
  </si>
  <si>
    <t>AB Šiaulių bankas Klaipėdos filialas</t>
  </si>
  <si>
    <t>Gargždų atviras jaunimo centras</t>
  </si>
  <si>
    <t>AS "Citadele banka"</t>
  </si>
  <si>
    <t>IŠ VISO:</t>
  </si>
  <si>
    <t>Pavadinimas</t>
  </si>
  <si>
    <t>1</t>
  </si>
  <si>
    <t>Žinių visuomenės plėtros programa</t>
  </si>
  <si>
    <t>2</t>
  </si>
  <si>
    <t>Ekonominio konkurencingumo didinimo programa</t>
  </si>
  <si>
    <t>3</t>
  </si>
  <si>
    <t>Aplinkos apsaugos programa</t>
  </si>
  <si>
    <t>4</t>
  </si>
  <si>
    <t>Sveikatos apsaugos programa</t>
  </si>
  <si>
    <t>5</t>
  </si>
  <si>
    <t>Socialinės paramos programa</t>
  </si>
  <si>
    <t>6</t>
  </si>
  <si>
    <t>Susisiekimo ir inžinerinės infrastruktūros plėtros programa</t>
  </si>
  <si>
    <t>7</t>
  </si>
  <si>
    <t>8</t>
  </si>
  <si>
    <t>Kūno kultūros ir sporto plėtros programa</t>
  </si>
  <si>
    <t>9</t>
  </si>
  <si>
    <t>Darbo užmokestis</t>
  </si>
  <si>
    <t>Mityba</t>
  </si>
  <si>
    <t>Medikamentai</t>
  </si>
  <si>
    <t>Ryšių paslaugos</t>
  </si>
  <si>
    <t>Transporto išlaikymas</t>
  </si>
  <si>
    <t>Apranga ir patalynė</t>
  </si>
  <si>
    <t>Komandiruotės</t>
  </si>
  <si>
    <t>Kvalifikacijos kėlimas</t>
  </si>
  <si>
    <t>Komunalinės paslaugos</t>
  </si>
  <si>
    <t>Reprezentacinės išlaidos</t>
  </si>
  <si>
    <t>Subsidijos</t>
  </si>
  <si>
    <t>Socialinės išmokos</t>
  </si>
  <si>
    <t>Kitos išlaidos</t>
  </si>
  <si>
    <t>Žemė</t>
  </si>
  <si>
    <t>Pastatai ir statiniai</t>
  </si>
  <si>
    <t>Iš viso:</t>
  </si>
  <si>
    <t>Asignavimai pagal valstybės funkcijas</t>
  </si>
  <si>
    <t>IŠ VISO ASIGNAVIMŲ:</t>
  </si>
  <si>
    <t>2 lentelė</t>
  </si>
  <si>
    <t>3 lentelė</t>
  </si>
  <si>
    <t>9 lentelė</t>
  </si>
  <si>
    <t xml:space="preserve"> Bendros valstybės paslaugos</t>
  </si>
  <si>
    <t xml:space="preserve"> Gynyba</t>
  </si>
  <si>
    <t xml:space="preserve"> Viešoji tvarka ir visuomenės apsauga</t>
  </si>
  <si>
    <t xml:space="preserve"> Ekonomika</t>
  </si>
  <si>
    <t xml:space="preserve"> Aplinkos apsauga</t>
  </si>
  <si>
    <t xml:space="preserve"> Būstas ir komunalinis ūkis</t>
  </si>
  <si>
    <t xml:space="preserve"> Poilsis, kultūra ir religija</t>
  </si>
  <si>
    <t xml:space="preserve"> Švietimas</t>
  </si>
  <si>
    <t xml:space="preserve"> Socialinė apsauga</t>
  </si>
  <si>
    <t>tūkst.eurų</t>
  </si>
  <si>
    <t>Struktūra procentais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</si>
  <si>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</si>
  <si>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</si>
  <si>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</si>
  <si>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</si>
  <si>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</si>
  <si>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</si>
  <si>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</si>
  <si>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</si>
  <si>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</si>
  <si>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Gyvenamųjų vietovių viešasis ūkis</t>
  </si>
  <si>
    <t>2.10.</t>
  </si>
  <si>
    <t>2.11.</t>
  </si>
  <si>
    <t>Mater. turto paprastasis remontas</t>
  </si>
  <si>
    <t>2.12.</t>
  </si>
  <si>
    <t>2.13.</t>
  </si>
  <si>
    <t>2.14.</t>
  </si>
  <si>
    <t>Kitos prekės ir paslaugos</t>
  </si>
  <si>
    <t>7-Kultūros paveldo puoselėjimo ir kultūros paslaugų plėtros pr</t>
  </si>
  <si>
    <t>Programa</t>
  </si>
  <si>
    <t>Kultūros paveldo puoselėjimo ir kultūros paslaugų plėtros pr</t>
  </si>
  <si>
    <t>Savivaldybės valdymo ir pagrindinių funkcijų vykdymo program</t>
  </si>
  <si>
    <t>1 lentelė</t>
  </si>
  <si>
    <t>Mokesčiai</t>
  </si>
  <si>
    <t>Gyventojų pajamų mokestis</t>
  </si>
  <si>
    <t>Turto mokesčiai</t>
  </si>
  <si>
    <t>Žemės mokestis</t>
  </si>
  <si>
    <t>Nekilnojamojo turto mokestis</t>
  </si>
  <si>
    <t>1.3.</t>
  </si>
  <si>
    <t>Prekių ir paslaugų mokesčiai</t>
  </si>
  <si>
    <t>Dotacijos iš kitų valdžios sektoriaus subjektų einamiesiems tikslams</t>
  </si>
  <si>
    <t>Mokymo reikmėms finansuoti</t>
  </si>
  <si>
    <t>Kitos dotacijos einamiesiems tikslams</t>
  </si>
  <si>
    <t>Dotacijos iš kitų valdžios sektoriaus subjektų turtui įsigyti</t>
  </si>
  <si>
    <t>Kitos dotacijos turtui įsigyti</t>
  </si>
  <si>
    <t>Turto pajamos</t>
  </si>
  <si>
    <t>Kiti mokesčiai už valstybinius gamtos išteklius</t>
  </si>
  <si>
    <t>Pajamos už prekes ir paslaugas</t>
  </si>
  <si>
    <t>4.1.</t>
  </si>
  <si>
    <t>Pajamos už ilgalaikio ir trumpalaikio materialiojo turto nuomą</t>
  </si>
  <si>
    <t>Vietinės rinkliavos</t>
  </si>
  <si>
    <t>Materialiojo ir nematerialiojo turto realizavimo pajamos</t>
  </si>
  <si>
    <t>Ekonominė klasifikacija</t>
  </si>
  <si>
    <t>Pajamų pavadinimas</t>
  </si>
  <si>
    <t>I ketvirčio planas</t>
  </si>
  <si>
    <t xml:space="preserve"> +/-</t>
  </si>
  <si>
    <t>%</t>
  </si>
  <si>
    <t>IŠ VISO</t>
  </si>
  <si>
    <t>PAJAMOS</t>
  </si>
  <si>
    <t>1.1.1.</t>
  </si>
  <si>
    <t>Pajamų ir pelno mokesčiai</t>
  </si>
  <si>
    <t>1.1.1.1.</t>
  </si>
  <si>
    <t>1.1.3.</t>
  </si>
  <si>
    <t>1.1.3.1.</t>
  </si>
  <si>
    <t>1.1.3.2.</t>
  </si>
  <si>
    <t>Paveldimo turto mokestis</t>
  </si>
  <si>
    <t>1.1.3.3.</t>
  </si>
  <si>
    <t>1.1.4.</t>
  </si>
  <si>
    <t>1.1.4.7.</t>
  </si>
  <si>
    <t>Kiti mokesčiai</t>
  </si>
  <si>
    <t>1.1.4.7.1.1.</t>
  </si>
  <si>
    <t>Mokesčiai už aplinkos teršimą</t>
  </si>
  <si>
    <t>Dotacijos</t>
  </si>
  <si>
    <t>1.3.4.1.1.</t>
  </si>
  <si>
    <t>1.3.4.1.1.1.</t>
  </si>
  <si>
    <t>Speciali tikslinė dotacija savivaldybėms einamiesiems tikslams - iš viso</t>
  </si>
  <si>
    <t>1.3.4.1.1.1.1.</t>
  </si>
  <si>
    <t>Speciali tikslinė dotacija valstybinėms funkcijoms atlikti</t>
  </si>
  <si>
    <t>1.3.4.1.1.1.3.1.</t>
  </si>
  <si>
    <t>1.3.4.1.1.1.2.1.</t>
  </si>
  <si>
    <t>Pagal teisės aktus savivaldybėms perduotoms įstaigoms išlaikyti</t>
  </si>
  <si>
    <t>1.3.4.1.1.1.2.2.</t>
  </si>
  <si>
    <t>Specialiųjų ugdymosi poreikių mokiniams</t>
  </si>
  <si>
    <t>1.3.4.1.1.4.</t>
  </si>
  <si>
    <t>Dotacija iš ES, kitos tarptautinės finansinės paramos ir bendrojo finansavimo lėšos einamiesiems tikslams</t>
  </si>
  <si>
    <t>1.3.4.1.1.5.</t>
  </si>
  <si>
    <t>1.3.4.2.</t>
  </si>
  <si>
    <t>1.3.4.2.1.4.</t>
  </si>
  <si>
    <t>Dotacija iš ES, kitos tarptautinės finansinės paramos ir bendrojo finansavimo lėšos turtui įsigyti</t>
  </si>
  <si>
    <t>1.3.4.2.1.5.</t>
  </si>
  <si>
    <t>1.4.</t>
  </si>
  <si>
    <t>Kitos pajamos</t>
  </si>
  <si>
    <t>1.4.1.</t>
  </si>
  <si>
    <t>1.4.1.1.</t>
  </si>
  <si>
    <t>1.4.1.4.</t>
  </si>
  <si>
    <t>Nuomos mokestis už valstybinę žemę</t>
  </si>
  <si>
    <t>1.4.1.5.</t>
  </si>
  <si>
    <t>Mokestis už medžiojamųjų gyvūnų išteklius</t>
  </si>
  <si>
    <t>1.4.2.</t>
  </si>
  <si>
    <t>1.4.2.1.</t>
  </si>
  <si>
    <t>Biudžetinių įstaigų pajamos už prekes ir paslaugas</t>
  </si>
  <si>
    <t>Įmokos už išlaikymą švietimo, socialinės apsaugos ir kitose įstaigose</t>
  </si>
  <si>
    <t>Rinkliavos</t>
  </si>
  <si>
    <t>Valstybės rinkliavos</t>
  </si>
  <si>
    <t>Vietinės rinkliavos iš VšĮ "Gargždų švara"</t>
  </si>
  <si>
    <t>1.4.3.</t>
  </si>
  <si>
    <t>Pajamos iš baudų, konfiskuoto turto ir kitų netesybų</t>
  </si>
  <si>
    <t>1.4.3.1.</t>
  </si>
  <si>
    <t>1.4.4.</t>
  </si>
  <si>
    <t>Kitos neišvardytos pajamos</t>
  </si>
  <si>
    <t>SANDORIAI DĖL MATERIALIOJO IR NEMATERIALIOJO TURTO BEI FINANSINIŲ ĮSIPAREIGOJIMŲ</t>
  </si>
  <si>
    <t>4.1.1.</t>
  </si>
  <si>
    <t>Eil.</t>
  </si>
  <si>
    <t>Nr.</t>
  </si>
  <si>
    <t>met.pl.</t>
  </si>
  <si>
    <t>I ketv.pl.</t>
  </si>
  <si>
    <t xml:space="preserve">STRUKTŪRA PAGAL VALSTYBĖS FUNKCIJAS </t>
  </si>
  <si>
    <t>Išlaidos pagal valstybės funkcijas</t>
  </si>
  <si>
    <t>procentais</t>
  </si>
  <si>
    <t xml:space="preserve"> Sveikatos priežiūra</t>
  </si>
  <si>
    <t>tūkst. eurų</t>
  </si>
  <si>
    <t>Patikslintas metinis planas</t>
  </si>
  <si>
    <t>Patikslintas I ketvirčio  planas</t>
  </si>
  <si>
    <t>I ketv. plano įvykdymas</t>
  </si>
  <si>
    <t>1. Bendrosios valstybės paslaugos</t>
  </si>
  <si>
    <t>Iš jų:  palūkanų grąžinimas</t>
  </si>
  <si>
    <t>2. Gynyba</t>
  </si>
  <si>
    <t>3. Viešoji tvarka ir visuomenės apsauga</t>
  </si>
  <si>
    <t>4. Ekonomika</t>
  </si>
  <si>
    <t>5. Aplinkos apsauga</t>
  </si>
  <si>
    <t>6. Būstas ir komunalinis ūkis</t>
  </si>
  <si>
    <t>7. Sveikatos priežiūra</t>
  </si>
  <si>
    <t>8. Poilsis, kultūra ir religija</t>
  </si>
  <si>
    <t>9. Švietimas</t>
  </si>
  <si>
    <t>10. Socialinė apsauga</t>
  </si>
  <si>
    <t>Paskolų grąžinimas</t>
  </si>
  <si>
    <t>Finansinio turto įsigijimo išlaidos (akcijos)</t>
  </si>
  <si>
    <t>7 lentelė</t>
  </si>
  <si>
    <t>STRUKTŪRA PAGAL EKONOMINĮ PASKIRSTYMĄ</t>
  </si>
  <si>
    <t>Išlaidų straipsniai</t>
  </si>
  <si>
    <t>Mater. ir nemater. turto nuoma</t>
  </si>
  <si>
    <t>Informacinių tech. prekės ir pasl.</t>
  </si>
  <si>
    <t>Sumokėtos palūkanos</t>
  </si>
  <si>
    <t>Ilgalaikio turto įsigijimas</t>
  </si>
  <si>
    <t>Nematerialiojo turto įsigijimas</t>
  </si>
  <si>
    <t>6 lentelė</t>
  </si>
  <si>
    <t xml:space="preserve">PAGAL EKONOMINĮ PASKIRSTYMĄ  </t>
  </si>
  <si>
    <t>Asignavimų pavadinimas</t>
  </si>
  <si>
    <t>8 lentelė</t>
  </si>
  <si>
    <t>LK</t>
  </si>
  <si>
    <t>Įvykdymo palyginimas (+,-)</t>
  </si>
  <si>
    <t>Angliavandenilių išteklių mokestis</t>
  </si>
  <si>
    <t>Želdinių atkuriamosios vertės kompensacija</t>
  </si>
  <si>
    <t>Pajamos už parduotą žemę</t>
  </si>
  <si>
    <t>4 lentelė</t>
  </si>
  <si>
    <t>5 lentelė</t>
  </si>
  <si>
    <t>2021 m. įvykdyta</t>
  </si>
  <si>
    <t>Skirtumas    (+,-)</t>
  </si>
  <si>
    <t>Paskolų ir palūkanų grąžinimas</t>
  </si>
  <si>
    <t xml:space="preserve">    +;-</t>
  </si>
  <si>
    <t>proc.</t>
  </si>
  <si>
    <t>Struktūra proc.</t>
  </si>
  <si>
    <t>Eil.Nr.</t>
  </si>
  <si>
    <t>Darbo užmokestis ir soc. draudimo įmokos</t>
  </si>
  <si>
    <t>Ekspertų ir konsultantų paslaugos</t>
  </si>
  <si>
    <t>2.15.</t>
  </si>
  <si>
    <t>3 mėnesių planas</t>
  </si>
  <si>
    <t>Įvykdyta 2022 03 31</t>
  </si>
  <si>
    <t>1,5 k.</t>
  </si>
  <si>
    <t>1,9 k.</t>
  </si>
  <si>
    <t>7 k.</t>
  </si>
  <si>
    <t>1.4.1.2.</t>
  </si>
  <si>
    <t>Dividendai</t>
  </si>
  <si>
    <t>2 k.</t>
  </si>
  <si>
    <t>7,4 k.</t>
  </si>
  <si>
    <t>1.4.2.2.</t>
  </si>
  <si>
    <t>1.4.2.3.</t>
  </si>
  <si>
    <t>1.4.2.4.</t>
  </si>
  <si>
    <t>1,6 k.</t>
  </si>
  <si>
    <t>2,8 k.</t>
  </si>
  <si>
    <t>2,2 k.</t>
  </si>
  <si>
    <t>2,3 k.</t>
  </si>
  <si>
    <t>2022 m. įvykdyta</t>
  </si>
  <si>
    <t>skirtumas(+,-)</t>
  </si>
  <si>
    <t>Mater. turto paprast. remontas</t>
  </si>
  <si>
    <t>Informacinių tech. prekės, pasl.</t>
  </si>
  <si>
    <t>Patiksintas I ketvirčio planas</t>
  </si>
  <si>
    <t xml:space="preserve">  +;-</t>
  </si>
  <si>
    <t>Prekės ir paslaugos</t>
  </si>
  <si>
    <t>Dotacijos užsienio valstybėms</t>
  </si>
  <si>
    <t>Materialiojo ir nemater. turto įsigijimo išlaidos</t>
  </si>
  <si>
    <t>8.1.</t>
  </si>
  <si>
    <t>8.2.</t>
  </si>
  <si>
    <t>8.3.</t>
  </si>
  <si>
    <t>8.4.</t>
  </si>
  <si>
    <t>VBD(VIP)</t>
  </si>
  <si>
    <t>LGŠV</t>
  </si>
  <si>
    <t>LŽ</t>
  </si>
  <si>
    <t>EEE</t>
  </si>
  <si>
    <t>EEEVB</t>
  </si>
  <si>
    <t>VLK</t>
  </si>
  <si>
    <t>2023 metinis planas</t>
  </si>
  <si>
    <t xml:space="preserve">2023 m. </t>
  </si>
  <si>
    <t>Įvykdymo palyginimas 2023 03 31/2022 03 31</t>
  </si>
  <si>
    <t>Įvykdyta 2023 03 31</t>
  </si>
  <si>
    <t>2023 m. 3 mėnesių</t>
  </si>
  <si>
    <t>2022 03 31/ 2022 m. įvykdymu</t>
  </si>
  <si>
    <t>2023 03 31/ 2023 m. planu</t>
  </si>
  <si>
    <t>1.3.4.1.1.1.2.3.</t>
  </si>
  <si>
    <t>Socialinės priežiūros šeimoms teikimas</t>
  </si>
  <si>
    <t>6,2 k.</t>
  </si>
  <si>
    <t>8,1 k.</t>
  </si>
  <si>
    <t>1.4.1.3.</t>
  </si>
  <si>
    <t>1.4.1.6.</t>
  </si>
  <si>
    <t>1.4.1.7.</t>
  </si>
  <si>
    <t>1.4.1.8.</t>
  </si>
  <si>
    <t>Kitos aplinkos apsaugos pajamos</t>
  </si>
  <si>
    <t>Infrastruktūros plėtros įmokų lėšos</t>
  </si>
  <si>
    <t>1.4.3.2.</t>
  </si>
  <si>
    <t>1.4.3.2.1.</t>
  </si>
  <si>
    <t>1.4.5.</t>
  </si>
  <si>
    <t xml:space="preserve">2023 M. I KETVIRČIO IŠ SAVIVALDYBĖS BIUDŽETO IŠLAIKOMŲ ĮSTAIGŲ PAJAMŲ UŽ TEIKIAMAS </t>
  </si>
  <si>
    <t>Veiviržėnų J.Šaulio gimnazija</t>
  </si>
  <si>
    <t>Gargždų "Kranto" progimnazija</t>
  </si>
  <si>
    <t>Agluonėnų mokykla-darželis</t>
  </si>
  <si>
    <t>2023 METŲ I KETVIRČIO IŠ SAVIVALDYBĖS BIUDŽETO IŠLAIKOMŲ ĮSTAIGŲ PAJAMŲ</t>
  </si>
  <si>
    <t>Lopšelis-darželis "Ąžuoliukas"</t>
  </si>
  <si>
    <t>Lopšelis-darželis "Gintarėlis"</t>
  </si>
  <si>
    <t>Lopšelis-darželis "Saulutė"</t>
  </si>
  <si>
    <t>Lopšelis-darželis "Naminukas"</t>
  </si>
  <si>
    <t>2023 M. PATIKSLINTO BIUDŽETO ASIGNAVIMŲ ĮVYKDYMAS PAGAL ASIGNAVIMŲ VALDYTOJUS</t>
  </si>
  <si>
    <t>Programos kodas ir pavadinimas</t>
  </si>
  <si>
    <t xml:space="preserve">1-Žinių visuomenės plėtros </t>
  </si>
  <si>
    <t>ML(UK)</t>
  </si>
  <si>
    <t>VBD(UK)</t>
  </si>
  <si>
    <t xml:space="preserve">2-Ekonominio konkurencingumo didinimo </t>
  </si>
  <si>
    <t>3-Aplinkos apsaugos</t>
  </si>
  <si>
    <t xml:space="preserve">4-Sveikatos apsaugos </t>
  </si>
  <si>
    <t xml:space="preserve">5-Socialinės paramos </t>
  </si>
  <si>
    <t>SB(ES)</t>
  </si>
  <si>
    <t>6-Susisiekimo ir inžinerinės infrastruktūros plėtros</t>
  </si>
  <si>
    <t>7-Kultūros paveldo puoselėjimo ir kultūros paslaugų plėtros</t>
  </si>
  <si>
    <t xml:space="preserve">8-Kūno kultūros ir sporto plėtros </t>
  </si>
  <si>
    <t xml:space="preserve">9-Savivaldybės valdymo ir pagrindinių funkcijų vykdymo </t>
  </si>
  <si>
    <t xml:space="preserve">7-Kultūros paveldo puoselėjimo ir kultūros paslaugų plėtros </t>
  </si>
  <si>
    <t xml:space="preserve">6-Susisiekimo ir inžinerinės infrastruktūros plėtros </t>
  </si>
  <si>
    <t>1-Žinių visuomenės plėtros</t>
  </si>
  <si>
    <t xml:space="preserve">Dovilų pagrindinė </t>
  </si>
  <si>
    <t>Gargždų muzikos</t>
  </si>
  <si>
    <t>9-Savivaldybės valdymo ir pagrindinių funkcijų vykdymo</t>
  </si>
  <si>
    <t>5-Socialinės paramos</t>
  </si>
  <si>
    <t>4-Sveikatos apsaugos</t>
  </si>
  <si>
    <t>8-Kūno kultūros ir sporto plėtros</t>
  </si>
  <si>
    <t xml:space="preserve">3-Aplinkos apsaugos </t>
  </si>
  <si>
    <t xml:space="preserve">2021-2023 M. I KETVIRČIO KLAIPĖDOS RAJONO SAVIVALDYBĖS BIUDŽETO IŠLAIDŲ </t>
  </si>
  <si>
    <t>2023 m. įvykdyta</t>
  </si>
  <si>
    <t>2023 m. palyginus su 2022 m.</t>
  </si>
  <si>
    <t>Akcijos</t>
  </si>
  <si>
    <t xml:space="preserve">KLAIPĖDOS RAJONO SAVIVALDYBĖS BIUDŽETO 2023 M. I KETVIRČIO ASIGNAVIMAI PAGAL VALSTYBĖS FUNKCIJAS  </t>
  </si>
  <si>
    <t>2021-2023 M. I KETVIRČIO KLAIPĖDOS RAJONO SAVIVALDYBĖS BIUDŽETO IŠLAIDŲ</t>
  </si>
  <si>
    <t>2023 m. palyg.su 2022 m.</t>
  </si>
  <si>
    <t>5,7 k.</t>
  </si>
  <si>
    <t>2,6 k.</t>
  </si>
  <si>
    <t>3,1 k.</t>
  </si>
  <si>
    <t>3,3 k.</t>
  </si>
  <si>
    <t xml:space="preserve">   KLAIPĖDOS RAJONO SAVIVALDYBĖS BIUDŽETO 2023 M. I KETVIRČIO ASIGNAVIMAI</t>
  </si>
  <si>
    <t>2023 METŲ I KETVIRČIO PATIKSLINTO BIUDŽETO  ASIGNAVIMŲ ĮVYKDYMAS PAGAL PROGRAMAS</t>
  </si>
  <si>
    <t xml:space="preserve">2023 M. I KETVIRČIO SAVIVALDYBĖS  BIUDŽETO  PAJAMŲ  PLANO ĮVYKDYMAS </t>
  </si>
  <si>
    <t xml:space="preserve"> metinio plano</t>
  </si>
  <si>
    <t xml:space="preserve"> ataskaitinio laikotarpio plano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</si>
</sst>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########0.0"/>
    <numFmt numFmtId="167" formatCode="########0.00"/>
    <numFmt numFmtId="168" formatCode="0.000"/>
    <numFmt numFmtId="169" formatCode="#,##0.000"/>
  </numFmts>
  <fonts count="37">
    <font>
      <sz val="10"/>
      <name val="Arial"/>
    </font>
    <font>
      <b/>
      <sz val="10"/>
      <name val="Arial"/>
      <family val="2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name val="Palemonas"/>
      <family val="1"/>
      <charset val="186"/>
    </font>
    <font>
      <sz val="9"/>
      <name val="Palemonas"/>
      <family val="1"/>
      <charset val="186"/>
    </font>
    <font>
      <b/>
      <sz val="11"/>
      <name val="Palemonas"/>
      <family val="1"/>
      <charset val="186"/>
    </font>
    <font>
      <b/>
      <sz val="8"/>
      <name val="Arial"/>
      <family val="2"/>
      <charset val="186"/>
    </font>
    <font>
      <sz val="11"/>
      <name val="Arial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0"/>
      <name val="Courier New"/>
      <family val="3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7"/>
      <name val="Arial"/>
      <family val="2"/>
      <charset val="186"/>
    </font>
    <font>
      <sz val="7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14" fillId="0" borderId="0"/>
    <xf numFmtId="0" fontId="15" fillId="0" borderId="0"/>
    <xf numFmtId="0" fontId="17" fillId="0" borderId="0"/>
    <xf numFmtId="0" fontId="18" fillId="0" borderId="0"/>
    <xf numFmtId="0" fontId="7" fillId="0" borderId="0"/>
    <xf numFmtId="0" fontId="15" fillId="0" borderId="0"/>
    <xf numFmtId="0" fontId="6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6" fillId="2" borderId="1" applyNumberFormat="0" applyAlignment="0" applyProtection="0"/>
    <xf numFmtId="0" fontId="6" fillId="0" borderId="0"/>
  </cellStyleXfs>
  <cellXfs count="312">
    <xf numFmtId="0" fontId="0" fillId="0" borderId="0" xfId="0"/>
    <xf numFmtId="164" fontId="3" fillId="0" borderId="2" xfId="0" applyNumberFormat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0" fillId="0" borderId="5" xfId="0" applyBorder="1"/>
    <xf numFmtId="1" fontId="0" fillId="0" borderId="2" xfId="0" applyNumberFormat="1" applyBorder="1"/>
    <xf numFmtId="0" fontId="0" fillId="0" borderId="16" xfId="0" applyBorder="1"/>
    <xf numFmtId="164" fontId="0" fillId="0" borderId="2" xfId="0" applyNumberFormat="1" applyBorder="1"/>
    <xf numFmtId="0" fontId="0" fillId="0" borderId="9" xfId="0" applyBorder="1"/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0" xfId="0" applyFont="1"/>
    <xf numFmtId="0" fontId="22" fillId="0" borderId="0" xfId="0" applyFont="1" applyAlignment="1">
      <alignment horizontal="left"/>
    </xf>
    <xf numFmtId="0" fontId="24" fillId="0" borderId="0" xfId="0" applyFont="1"/>
    <xf numFmtId="0" fontId="6" fillId="0" borderId="0" xfId="0" applyFont="1"/>
    <xf numFmtId="0" fontId="6" fillId="0" borderId="3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2" xfId="0" quotePrefix="1" applyFont="1" applyBorder="1" applyAlignment="1">
      <alignment horizontal="left" vertical="center" wrapText="1"/>
    </xf>
    <xf numFmtId="165" fontId="20" fillId="0" borderId="2" xfId="0" applyNumberFormat="1" applyFont="1" applyBorder="1" applyAlignment="1">
      <alignment horizontal="right"/>
    </xf>
    <xf numFmtId="165" fontId="19" fillId="4" borderId="2" xfId="14" applyNumberFormat="1" applyFont="1" applyFill="1" applyBorder="1" applyAlignment="1">
      <alignment horizontal="right"/>
    </xf>
    <xf numFmtId="0" fontId="4" fillId="0" borderId="8" xfId="0" applyFont="1" applyBorder="1"/>
    <xf numFmtId="0" fontId="4" fillId="0" borderId="2" xfId="0" applyFont="1" applyBorder="1"/>
    <xf numFmtId="0" fontId="1" fillId="0" borderId="2" xfId="0" applyFont="1" applyBorder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8" xfId="0" applyBorder="1"/>
    <xf numFmtId="0" fontId="0" fillId="0" borderId="2" xfId="0" applyBorder="1" applyAlignment="1">
      <alignment wrapText="1"/>
    </xf>
    <xf numFmtId="0" fontId="0" fillId="0" borderId="14" xfId="0" applyBorder="1"/>
    <xf numFmtId="0" fontId="0" fillId="0" borderId="6" xfId="0" applyBorder="1"/>
    <xf numFmtId="0" fontId="1" fillId="0" borderId="0" xfId="0" applyFont="1" applyAlignment="1">
      <alignment horizontal="left" shrinkToFit="1"/>
    </xf>
    <xf numFmtId="0" fontId="1" fillId="0" borderId="0" xfId="0" applyFont="1" applyAlignment="1">
      <alignment horizontal="left"/>
    </xf>
    <xf numFmtId="0" fontId="3" fillId="0" borderId="15" xfId="0" applyFont="1" applyBorder="1"/>
    <xf numFmtId="164" fontId="3" fillId="0" borderId="10" xfId="0" applyNumberFormat="1" applyFont="1" applyBorder="1"/>
    <xf numFmtId="0" fontId="3" fillId="0" borderId="3" xfId="0" applyFont="1" applyBorder="1"/>
    <xf numFmtId="0" fontId="3" fillId="0" borderId="2" xfId="0" applyFont="1" applyBorder="1"/>
    <xf numFmtId="0" fontId="0" fillId="0" borderId="13" xfId="0" applyBorder="1"/>
    <xf numFmtId="0" fontId="5" fillId="0" borderId="9" xfId="0" applyFont="1" applyBorder="1"/>
    <xf numFmtId="0" fontId="4" fillId="0" borderId="9" xfId="0" applyFont="1" applyBorder="1"/>
    <xf numFmtId="0" fontId="4" fillId="0" borderId="3" xfId="0" applyFont="1" applyBorder="1"/>
    <xf numFmtId="164" fontId="4" fillId="0" borderId="10" xfId="0" applyNumberFormat="1" applyFont="1" applyBorder="1"/>
    <xf numFmtId="0" fontId="27" fillId="0" borderId="2" xfId="0" applyFont="1" applyBorder="1" applyAlignment="1">
      <alignment horizontal="left"/>
    </xf>
    <xf numFmtId="164" fontId="27" fillId="0" borderId="2" xfId="0" applyNumberFormat="1" applyFont="1" applyBorder="1"/>
    <xf numFmtId="0" fontId="27" fillId="0" borderId="2" xfId="0" applyFont="1" applyBorder="1" applyAlignment="1">
      <alignment horizontal="left" wrapText="1"/>
    </xf>
    <xf numFmtId="0" fontId="0" fillId="0" borderId="0" xfId="0" applyAlignment="1">
      <alignment horizontal="right"/>
    </xf>
    <xf numFmtId="164" fontId="4" fillId="0" borderId="2" xfId="0" applyNumberFormat="1" applyFont="1" applyBorder="1"/>
    <xf numFmtId="164" fontId="4" fillId="0" borderId="6" xfId="0" applyNumberFormat="1" applyFont="1" applyBorder="1"/>
    <xf numFmtId="0" fontId="30" fillId="0" borderId="0" xfId="0" applyFont="1"/>
    <xf numFmtId="0" fontId="19" fillId="0" borderId="0" xfId="0" applyFont="1" applyAlignment="1">
      <alignment horizontal="left"/>
    </xf>
    <xf numFmtId="0" fontId="32" fillId="0" borderId="0" xfId="0" applyFont="1"/>
    <xf numFmtId="14" fontId="31" fillId="0" borderId="0" xfId="0" applyNumberFormat="1" applyFont="1" applyAlignment="1">
      <alignment horizontal="center"/>
    </xf>
    <xf numFmtId="14" fontId="20" fillId="0" borderId="6" xfId="0" applyNumberFormat="1" applyFont="1" applyBorder="1" applyAlignment="1">
      <alignment horizontal="center" vertical="center" wrapText="1"/>
    </xf>
    <xf numFmtId="2" fontId="32" fillId="0" borderId="2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left"/>
    </xf>
    <xf numFmtId="0" fontId="31" fillId="0" borderId="2" xfId="0" applyFont="1" applyBorder="1"/>
    <xf numFmtId="166" fontId="21" fillId="0" borderId="2" xfId="0" applyNumberFormat="1" applyFont="1" applyBorder="1" applyAlignment="1">
      <alignment horizontal="right"/>
    </xf>
    <xf numFmtId="164" fontId="21" fillId="0" borderId="2" xfId="0" applyNumberFormat="1" applyFont="1" applyBorder="1"/>
    <xf numFmtId="166" fontId="21" fillId="0" borderId="2" xfId="0" applyNumberFormat="1" applyFont="1" applyBorder="1"/>
    <xf numFmtId="0" fontId="20" fillId="0" borderId="2" xfId="0" applyFont="1" applyBorder="1" applyAlignment="1">
      <alignment horizontal="left"/>
    </xf>
    <xf numFmtId="166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/>
    <xf numFmtId="166" fontId="6" fillId="0" borderId="2" xfId="0" applyNumberFormat="1" applyFont="1" applyBorder="1"/>
    <xf numFmtId="0" fontId="20" fillId="0" borderId="2" xfId="0" applyFont="1" applyBorder="1" applyAlignment="1">
      <alignment horizontal="left" vertical="top"/>
    </xf>
    <xf numFmtId="0" fontId="20" fillId="0" borderId="2" xfId="0" applyFont="1" applyBorder="1" applyAlignment="1">
      <alignment horizontal="left" wrapText="1"/>
    </xf>
    <xf numFmtId="0" fontId="19" fillId="0" borderId="2" xfId="0" applyFont="1" applyBorder="1" applyAlignment="1">
      <alignment horizontal="left" wrapText="1"/>
    </xf>
    <xf numFmtId="0" fontId="20" fillId="0" borderId="8" xfId="0" applyFont="1" applyBorder="1" applyAlignment="1">
      <alignment wrapText="1"/>
    </xf>
    <xf numFmtId="166" fontId="6" fillId="0" borderId="8" xfId="0" applyNumberFormat="1" applyFont="1" applyBorder="1" applyAlignment="1">
      <alignment horizontal="right"/>
    </xf>
    <xf numFmtId="167" fontId="20" fillId="0" borderId="0" xfId="0" applyNumberFormat="1" applyFont="1" applyAlignment="1">
      <alignment horizontal="right"/>
    </xf>
    <xf numFmtId="0" fontId="33" fillId="0" borderId="0" xfId="0" applyFont="1"/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0" fillId="0" borderId="2" xfId="0" applyNumberFormat="1" applyBorder="1" applyAlignment="1">
      <alignment horizontal="right"/>
    </xf>
    <xf numFmtId="164" fontId="27" fillId="0" borderId="2" xfId="0" applyNumberFormat="1" applyFont="1" applyBorder="1" applyAlignment="1">
      <alignment horizontal="right"/>
    </xf>
    <xf numFmtId="164" fontId="27" fillId="0" borderId="8" xfId="0" applyNumberFormat="1" applyFont="1" applyBorder="1"/>
    <xf numFmtId="0" fontId="28" fillId="0" borderId="2" xfId="0" applyFont="1" applyBorder="1"/>
    <xf numFmtId="164" fontId="29" fillId="0" borderId="2" xfId="0" applyNumberFormat="1" applyFont="1" applyBorder="1"/>
    <xf numFmtId="164" fontId="29" fillId="0" borderId="2" xfId="0" applyNumberFormat="1" applyFont="1" applyBorder="1" applyAlignment="1">
      <alignment horizontal="right"/>
    </xf>
    <xf numFmtId="0" fontId="0" fillId="0" borderId="10" xfId="0" applyBorder="1"/>
    <xf numFmtId="164" fontId="0" fillId="0" borderId="10" xfId="0" applyNumberFormat="1" applyBorder="1"/>
    <xf numFmtId="0" fontId="1" fillId="0" borderId="7" xfId="0" applyFont="1" applyBorder="1" applyAlignment="1">
      <alignment horizontal="center"/>
    </xf>
    <xf numFmtId="0" fontId="4" fillId="0" borderId="0" xfId="0" applyFont="1"/>
    <xf numFmtId="0" fontId="4" fillId="0" borderId="15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right"/>
    </xf>
    <xf numFmtId="0" fontId="3" fillId="0" borderId="10" xfId="0" applyFont="1" applyBorder="1"/>
    <xf numFmtId="0" fontId="4" fillId="0" borderId="8" xfId="0" applyFont="1" applyBorder="1" applyAlignment="1">
      <alignment vertical="top"/>
    </xf>
    <xf numFmtId="164" fontId="0" fillId="0" borderId="14" xfId="0" applyNumberFormat="1" applyBorder="1"/>
    <xf numFmtId="0" fontId="0" fillId="0" borderId="2" xfId="0" applyBorder="1" applyAlignment="1">
      <alignment vertical="top"/>
    </xf>
    <xf numFmtId="164" fontId="3" fillId="0" borderId="14" xfId="0" applyNumberFormat="1" applyFont="1" applyBorder="1"/>
    <xf numFmtId="0" fontId="4" fillId="0" borderId="13" xfId="0" applyFont="1" applyBorder="1"/>
    <xf numFmtId="0" fontId="3" fillId="0" borderId="13" xfId="0" applyFont="1" applyBorder="1"/>
    <xf numFmtId="164" fontId="0" fillId="0" borderId="7" xfId="0" applyNumberFormat="1" applyBorder="1"/>
    <xf numFmtId="164" fontId="1" fillId="0" borderId="33" xfId="0" applyNumberFormat="1" applyFont="1" applyBorder="1"/>
    <xf numFmtId="164" fontId="3" fillId="0" borderId="34" xfId="0" applyNumberFormat="1" applyFont="1" applyBorder="1"/>
    <xf numFmtId="0" fontId="20" fillId="0" borderId="2" xfId="0" applyFont="1" applyBorder="1" applyAlignment="1">
      <alignment horizontal="center" vertical="center" wrapText="1"/>
    </xf>
    <xf numFmtId="0" fontId="32" fillId="0" borderId="2" xfId="0" applyFont="1" applyBorder="1"/>
    <xf numFmtId="0" fontId="2" fillId="0" borderId="2" xfId="0" applyFont="1" applyBorder="1" applyAlignment="1">
      <alignment horizontal="center" wrapText="1"/>
    </xf>
    <xf numFmtId="1" fontId="29" fillId="0" borderId="2" xfId="0" applyNumberFormat="1" applyFont="1" applyBorder="1"/>
    <xf numFmtId="1" fontId="3" fillId="0" borderId="10" xfId="0" applyNumberFormat="1" applyFont="1" applyBorder="1"/>
    <xf numFmtId="1" fontId="3" fillId="0" borderId="2" xfId="0" applyNumberFormat="1" applyFont="1" applyBorder="1"/>
    <xf numFmtId="0" fontId="0" fillId="0" borderId="15" xfId="0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/>
    </xf>
    <xf numFmtId="166" fontId="6" fillId="0" borderId="0" xfId="0" applyNumberFormat="1" applyFont="1" applyAlignment="1">
      <alignment horizontal="right"/>
    </xf>
    <xf numFmtId="0" fontId="20" fillId="0" borderId="0" xfId="0" applyFont="1" applyAlignment="1">
      <alignment horizontal="left"/>
    </xf>
    <xf numFmtId="164" fontId="0" fillId="0" borderId="0" xfId="0" applyNumberFormat="1"/>
    <xf numFmtId="0" fontId="1" fillId="0" borderId="0" xfId="0" applyFont="1"/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1" fontId="0" fillId="0" borderId="10" xfId="0" applyNumberFormat="1" applyBorder="1"/>
    <xf numFmtId="168" fontId="0" fillId="0" borderId="4" xfId="0" applyNumberFormat="1" applyBorder="1"/>
    <xf numFmtId="168" fontId="1" fillId="0" borderId="0" xfId="0" applyNumberFormat="1" applyFont="1"/>
    <xf numFmtId="1" fontId="4" fillId="0" borderId="10" xfId="0" applyNumberFormat="1" applyFont="1" applyBorder="1"/>
    <xf numFmtId="0" fontId="3" fillId="0" borderId="0" xfId="0" applyFont="1"/>
    <xf numFmtId="0" fontId="5" fillId="0" borderId="0" xfId="0" applyFont="1"/>
    <xf numFmtId="0" fontId="2" fillId="0" borderId="10" xfId="0" applyFont="1" applyBorder="1" applyAlignment="1">
      <alignment horizontal="center" wrapText="1"/>
    </xf>
    <xf numFmtId="1" fontId="0" fillId="0" borderId="0" xfId="0" applyNumberFormat="1"/>
    <xf numFmtId="1" fontId="4" fillId="0" borderId="6" xfId="0" applyNumberFormat="1" applyFont="1" applyBorder="1"/>
    <xf numFmtId="164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1" fontId="1" fillId="0" borderId="0" xfId="0" applyNumberFormat="1" applyFont="1"/>
    <xf numFmtId="0" fontId="5" fillId="0" borderId="15" xfId="0" applyFont="1" applyBorder="1" applyAlignment="1">
      <alignment horizontal="center" vertical="center" wrapText="1"/>
    </xf>
    <xf numFmtId="1" fontId="0" fillId="0" borderId="14" xfId="0" applyNumberFormat="1" applyBorder="1"/>
    <xf numFmtId="1" fontId="4" fillId="0" borderId="14" xfId="0" applyNumberFormat="1" applyFont="1" applyBorder="1"/>
    <xf numFmtId="1" fontId="4" fillId="0" borderId="2" xfId="0" applyNumberFormat="1" applyFont="1" applyBorder="1"/>
    <xf numFmtId="1" fontId="3" fillId="0" borderId="35" xfId="0" applyNumberFormat="1" applyFont="1" applyBorder="1"/>
    <xf numFmtId="0" fontId="6" fillId="5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wrapText="1"/>
    </xf>
    <xf numFmtId="0" fontId="6" fillId="5" borderId="36" xfId="0" applyFont="1" applyFill="1" applyBorder="1" applyAlignment="1">
      <alignment horizontal="center" wrapText="1"/>
    </xf>
    <xf numFmtId="0" fontId="6" fillId="5" borderId="37" xfId="0" applyFont="1" applyFill="1" applyBorder="1" applyAlignment="1">
      <alignment horizontal="center" wrapText="1"/>
    </xf>
    <xf numFmtId="0" fontId="19" fillId="6" borderId="2" xfId="14" applyFont="1" applyFill="1" applyBorder="1" applyAlignment="1" applyProtection="1">
      <alignment horizontal="left" vertical="center" wrapText="1"/>
    </xf>
    <xf numFmtId="0" fontId="19" fillId="6" borderId="2" xfId="14" applyFont="1" applyFill="1" applyBorder="1" applyAlignment="1" applyProtection="1">
      <alignment horizontal="center" vertical="center" wrapText="1"/>
    </xf>
    <xf numFmtId="165" fontId="19" fillId="6" borderId="2" xfId="14" applyNumberFormat="1" applyFont="1" applyFill="1" applyBorder="1" applyAlignment="1">
      <alignment horizontal="right"/>
    </xf>
    <xf numFmtId="0" fontId="20" fillId="3" borderId="8" xfId="0" applyFont="1" applyFill="1" applyBorder="1" applyAlignment="1">
      <alignment horizontal="left" vertical="center" wrapText="1"/>
    </xf>
    <xf numFmtId="165" fontId="19" fillId="0" borderId="2" xfId="0" applyNumberFormat="1" applyFont="1" applyBorder="1" applyAlignment="1">
      <alignment horizontal="right"/>
    </xf>
    <xf numFmtId="0" fontId="20" fillId="0" borderId="6" xfId="0" applyFont="1" applyBorder="1" applyAlignment="1">
      <alignment horizontal="center" vertical="center" wrapText="1"/>
    </xf>
    <xf numFmtId="14" fontId="36" fillId="0" borderId="6" xfId="0" applyNumberFormat="1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165" fontId="6" fillId="0" borderId="6" xfId="5" applyNumberFormat="1" applyFont="1" applyBorder="1"/>
    <xf numFmtId="164" fontId="6" fillId="0" borderId="2" xfId="7" applyNumberFormat="1" applyBorder="1" applyAlignment="1">
      <alignment horizontal="right"/>
    </xf>
    <xf numFmtId="164" fontId="6" fillId="0" borderId="2" xfId="7" applyNumberFormat="1" applyBorder="1" applyAlignment="1" applyProtection="1">
      <alignment horizontal="right" vertical="center"/>
      <protection locked="0"/>
    </xf>
    <xf numFmtId="165" fontId="6" fillId="0" borderId="2" xfId="5" applyNumberFormat="1" applyFont="1" applyBorder="1"/>
    <xf numFmtId="164" fontId="6" fillId="0" borderId="2" xfId="7" applyNumberFormat="1" applyBorder="1" applyAlignment="1" applyProtection="1">
      <alignment horizontal="right"/>
      <protection locked="0"/>
    </xf>
    <xf numFmtId="0" fontId="20" fillId="0" borderId="2" xfId="0" applyFont="1" applyBorder="1" applyAlignment="1">
      <alignment horizontal="left" vertical="center"/>
    </xf>
    <xf numFmtId="164" fontId="6" fillId="0" borderId="2" xfId="7" applyNumberFormat="1" applyBorder="1" applyProtection="1">
      <protection locked="0"/>
    </xf>
    <xf numFmtId="164" fontId="6" fillId="0" borderId="2" xfId="5" applyNumberFormat="1" applyFont="1" applyBorder="1" applyAlignment="1">
      <alignment wrapText="1"/>
    </xf>
    <xf numFmtId="0" fontId="20" fillId="0" borderId="4" xfId="0" applyFont="1" applyBorder="1" applyAlignment="1">
      <alignment horizontal="left"/>
    </xf>
    <xf numFmtId="0" fontId="20" fillId="0" borderId="4" xfId="5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2" xfId="0" applyFont="1" applyBorder="1" applyAlignment="1">
      <alignment wrapText="1"/>
    </xf>
    <xf numFmtId="0" fontId="1" fillId="0" borderId="5" xfId="0" applyFont="1" applyBorder="1"/>
    <xf numFmtId="1" fontId="4" fillId="0" borderId="2" xfId="0" applyNumberFormat="1" applyFont="1" applyBorder="1" applyAlignment="1">
      <alignment horizontal="right"/>
    </xf>
    <xf numFmtId="0" fontId="6" fillId="7" borderId="10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wrapText="1"/>
    </xf>
    <xf numFmtId="0" fontId="32" fillId="7" borderId="2" xfId="0" applyFont="1" applyFill="1" applyBorder="1"/>
    <xf numFmtId="165" fontId="19" fillId="8" borderId="2" xfId="14" applyNumberFormat="1" applyFont="1" applyFill="1" applyBorder="1" applyAlignment="1">
      <alignment horizontal="right"/>
    </xf>
    <xf numFmtId="164" fontId="19" fillId="8" borderId="2" xfId="0" applyNumberFormat="1" applyFont="1" applyFill="1" applyBorder="1"/>
    <xf numFmtId="0" fontId="20" fillId="0" borderId="8" xfId="0" applyFont="1" applyBorder="1" applyAlignment="1">
      <alignment vertical="center" wrapText="1"/>
    </xf>
    <xf numFmtId="0" fontId="19" fillId="8" borderId="2" xfId="14" applyFont="1" applyFill="1" applyBorder="1" applyAlignment="1" applyProtection="1">
      <alignment horizontal="center" vertical="center" wrapText="1"/>
    </xf>
    <xf numFmtId="164" fontId="19" fillId="0" borderId="2" xfId="0" applyNumberFormat="1" applyFont="1" applyBorder="1"/>
    <xf numFmtId="164" fontId="26" fillId="0" borderId="2" xfId="0" applyNumberFormat="1" applyFont="1" applyBorder="1"/>
    <xf numFmtId="0" fontId="26" fillId="0" borderId="2" xfId="0" applyFont="1" applyBorder="1"/>
    <xf numFmtId="0" fontId="27" fillId="0" borderId="10" xfId="0" applyFont="1" applyBorder="1" applyAlignment="1">
      <alignment horizontal="left"/>
    </xf>
    <xf numFmtId="0" fontId="26" fillId="0" borderId="10" xfId="0" applyFont="1" applyBorder="1"/>
    <xf numFmtId="0" fontId="27" fillId="0" borderId="8" xfId="0" applyFont="1" applyBorder="1" applyAlignment="1">
      <alignment horizontal="left"/>
    </xf>
    <xf numFmtId="0" fontId="26" fillId="0" borderId="6" xfId="0" applyFont="1" applyBorder="1"/>
    <xf numFmtId="0" fontId="27" fillId="0" borderId="6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2" xfId="0" applyFont="1" applyBorder="1" applyAlignment="1">
      <alignment horizontal="left" vertical="top"/>
    </xf>
    <xf numFmtId="0" fontId="26" fillId="0" borderId="4" xfId="0" applyFont="1" applyBorder="1" applyAlignment="1">
      <alignment horizontal="left" vertical="top"/>
    </xf>
    <xf numFmtId="164" fontId="27" fillId="0" borderId="10" xfId="0" applyNumberFormat="1" applyFont="1" applyBorder="1"/>
    <xf numFmtId="1" fontId="27" fillId="0" borderId="2" xfId="0" applyNumberFormat="1" applyFont="1" applyBorder="1"/>
    <xf numFmtId="1" fontId="27" fillId="0" borderId="2" xfId="0" applyNumberFormat="1" applyFont="1" applyBorder="1" applyAlignment="1">
      <alignment horizontal="right"/>
    </xf>
    <xf numFmtId="0" fontId="4" fillId="0" borderId="15" xfId="0" applyFont="1" applyBorder="1"/>
    <xf numFmtId="0" fontId="4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1" fontId="3" fillId="0" borderId="13" xfId="0" applyNumberFormat="1" applyFont="1" applyBorder="1"/>
    <xf numFmtId="0" fontId="4" fillId="0" borderId="16" xfId="0" applyFont="1" applyBorder="1"/>
    <xf numFmtId="164" fontId="0" fillId="0" borderId="4" xfId="0" applyNumberFormat="1" applyBorder="1"/>
    <xf numFmtId="169" fontId="20" fillId="0" borderId="2" xfId="0" applyNumberFormat="1" applyFont="1" applyBorder="1" applyAlignment="1">
      <alignment horizontal="right"/>
    </xf>
    <xf numFmtId="0" fontId="23" fillId="0" borderId="9" xfId="0" applyFont="1" applyBorder="1"/>
    <xf numFmtId="0" fontId="33" fillId="0" borderId="9" xfId="0" applyFont="1" applyBorder="1"/>
    <xf numFmtId="164" fontId="1" fillId="0" borderId="2" xfId="0" applyNumberFormat="1" applyFont="1" applyBorder="1"/>
    <xf numFmtId="1" fontId="26" fillId="0" borderId="2" xfId="0" applyNumberFormat="1" applyFont="1" applyBorder="1"/>
    <xf numFmtId="0" fontId="20" fillId="0" borderId="7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2" fillId="0" borderId="8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2" fillId="0" borderId="9" xfId="0" applyFont="1" applyBorder="1" applyAlignment="1">
      <alignment horizontal="right"/>
    </xf>
    <xf numFmtId="0" fontId="20" fillId="0" borderId="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4" fillId="0" borderId="7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9" xfId="0" applyBorder="1" applyAlignment="1">
      <alignment horizontal="right"/>
    </xf>
    <xf numFmtId="0" fontId="19" fillId="6" borderId="7" xfId="14" applyFont="1" applyFill="1" applyBorder="1" applyAlignment="1" applyProtection="1">
      <alignment horizontal="left" vertical="center" wrapText="1"/>
    </xf>
    <xf numFmtId="0" fontId="19" fillId="6" borderId="3" xfId="14" applyFont="1" applyFill="1" applyBorder="1" applyAlignment="1" applyProtection="1">
      <alignment horizontal="left" vertical="center" wrapText="1"/>
    </xf>
    <xf numFmtId="0" fontId="19" fillId="0" borderId="7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19" fillId="0" borderId="3" xfId="0" applyFont="1" applyBorder="1" applyAlignment="1">
      <alignment horizontal="right"/>
    </xf>
    <xf numFmtId="0" fontId="20" fillId="3" borderId="8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0" fontId="6" fillId="0" borderId="1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3" fillId="0" borderId="36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5" fillId="0" borderId="21" xfId="7" applyFont="1" applyBorder="1" applyAlignment="1">
      <alignment horizontal="center"/>
    </xf>
    <xf numFmtId="0" fontId="25" fillId="0" borderId="22" xfId="7" applyFont="1" applyBorder="1" applyAlignment="1">
      <alignment horizontal="center"/>
    </xf>
    <xf numFmtId="0" fontId="35" fillId="0" borderId="27" xfId="7" applyFont="1" applyBorder="1" applyAlignment="1">
      <alignment horizontal="center" vertical="center" wrapText="1"/>
    </xf>
    <xf numFmtId="0" fontId="35" fillId="0" borderId="28" xfId="7" applyFont="1" applyBorder="1" applyAlignment="1">
      <alignment horizontal="center" vertical="center" wrapText="1"/>
    </xf>
    <xf numFmtId="0" fontId="35" fillId="0" borderId="32" xfId="7" applyFont="1" applyBorder="1" applyAlignment="1">
      <alignment horizontal="center" vertical="center" wrapText="1"/>
    </xf>
    <xf numFmtId="0" fontId="35" fillId="0" borderId="26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 wrapText="1"/>
    </xf>
    <xf numFmtId="0" fontId="35" fillId="0" borderId="30" xfId="7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/>
    </xf>
    <xf numFmtId="0" fontId="26" fillId="0" borderId="8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0" borderId="7" xfId="0" applyFont="1" applyBorder="1" applyAlignment="1">
      <alignment horizontal="center" wrapText="1" shrinkToFit="1"/>
    </xf>
    <xf numFmtId="0" fontId="5" fillId="0" borderId="3" xfId="0" applyFont="1" applyBorder="1" applyAlignment="1">
      <alignment horizont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</cellXfs>
  <cellStyles count="16">
    <cellStyle name="Įprastas" xfId="0" builtinId="0"/>
    <cellStyle name="Įprastas 10" xfId="1" xr:uid="{00000000-0005-0000-0000-000001000000}"/>
    <cellStyle name="Įprastas 11" xfId="2" xr:uid="{00000000-0005-0000-0000-000002000000}"/>
    <cellStyle name="Įprastas 12" xfId="3" xr:uid="{00000000-0005-0000-0000-000003000000}"/>
    <cellStyle name="Įprastas 13" xfId="4" xr:uid="{00000000-0005-0000-0000-000004000000}"/>
    <cellStyle name="Įprastas 2" xfId="5" xr:uid="{00000000-0005-0000-0000-000005000000}"/>
    <cellStyle name="Įprastas 2 2" xfId="6" xr:uid="{00000000-0005-0000-0000-000006000000}"/>
    <cellStyle name="Įprastas 3" xfId="7" xr:uid="{00000000-0005-0000-0000-000007000000}"/>
    <cellStyle name="Įprastas 4" xfId="8" xr:uid="{00000000-0005-0000-0000-000008000000}"/>
    <cellStyle name="Įprastas 5" xfId="9" xr:uid="{00000000-0005-0000-0000-000009000000}"/>
    <cellStyle name="Įprastas 6" xfId="10" xr:uid="{00000000-0005-0000-0000-00000A000000}"/>
    <cellStyle name="Įprastas 7" xfId="11" xr:uid="{00000000-0005-0000-0000-00000B000000}"/>
    <cellStyle name="Įprastas 8" xfId="12" xr:uid="{00000000-0005-0000-0000-00000C000000}"/>
    <cellStyle name="Įprastas 9" xfId="13" xr:uid="{00000000-0005-0000-0000-00000D000000}"/>
    <cellStyle name="Įvestis 2" xfId="14" xr:uid="{00000000-0005-0000-0000-00000E000000}"/>
    <cellStyle name="Paprastas 2" xfId="15" xr:uid="{00000000-0005-0000-0000-00000F000000}"/>
  </cellStyles>
  <dxfs count="3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zoomScaleNormal="100" workbookViewId="0"/>
  </sheetViews>
  <sheetFormatPr defaultColWidth="9.140625" defaultRowHeight="13.5"/>
  <cols>
    <col min="1" max="1" width="11.140625" style="49" customWidth="1"/>
    <col min="2" max="2" width="33.42578125" style="49" customWidth="1"/>
    <col min="3" max="3" width="7.5703125" style="49" customWidth="1"/>
    <col min="4" max="4" width="7.42578125" style="49" customWidth="1"/>
    <col min="5" max="5" width="8" style="49" customWidth="1"/>
    <col min="6" max="6" width="8.42578125" style="49" customWidth="1"/>
    <col min="7" max="7" width="7.7109375" style="49" customWidth="1"/>
    <col min="8" max="8" width="8.85546875" style="49" customWidth="1"/>
    <col min="9" max="9" width="7.5703125" style="49" customWidth="1"/>
    <col min="10" max="10" width="7.85546875" style="49" customWidth="1"/>
    <col min="11" max="11" width="8.140625" style="49" customWidth="1"/>
    <col min="12" max="12" width="7.28515625" style="49" customWidth="1"/>
    <col min="13" max="13" width="6.7109375" style="49" customWidth="1"/>
    <col min="14" max="16384" width="9.140625" style="49"/>
  </cols>
  <sheetData>
    <row r="1" spans="1:13">
      <c r="L1" s="199" t="s">
        <v>202</v>
      </c>
      <c r="M1" s="200"/>
    </row>
    <row r="2" spans="1:13" ht="15" customHeight="1">
      <c r="A2" s="206" t="s">
        <v>437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pans="1:13" ht="15" customHeight="1">
      <c r="A3" s="50"/>
      <c r="B3" s="105"/>
      <c r="C3" s="51"/>
      <c r="D3" s="51"/>
      <c r="E3" s="51"/>
      <c r="F3" s="51"/>
      <c r="G3" s="51"/>
      <c r="H3" s="52"/>
      <c r="I3" s="52"/>
      <c r="J3" s="52"/>
      <c r="K3" s="52"/>
      <c r="L3" s="207" t="s">
        <v>290</v>
      </c>
      <c r="M3" s="207"/>
    </row>
    <row r="4" spans="1:13" ht="37.9" customHeight="1">
      <c r="A4" s="208" t="s">
        <v>222</v>
      </c>
      <c r="B4" s="210" t="s">
        <v>223</v>
      </c>
      <c r="C4" s="201" t="s">
        <v>352</v>
      </c>
      <c r="D4" s="201" t="s">
        <v>371</v>
      </c>
      <c r="E4" s="203" t="s">
        <v>372</v>
      </c>
      <c r="F4" s="204"/>
      <c r="G4" s="205"/>
      <c r="H4" s="201" t="s">
        <v>337</v>
      </c>
      <c r="I4" s="203" t="s">
        <v>8</v>
      </c>
      <c r="J4" s="204"/>
      <c r="K4" s="205"/>
      <c r="L4" s="196" t="s">
        <v>373</v>
      </c>
      <c r="M4" s="197"/>
    </row>
    <row r="5" spans="1:13" ht="39" customHeight="1">
      <c r="A5" s="209"/>
      <c r="B5" s="211"/>
      <c r="C5" s="202"/>
      <c r="D5" s="202"/>
      <c r="E5" s="106" t="s">
        <v>336</v>
      </c>
      <c r="F5" s="146" t="s">
        <v>374</v>
      </c>
      <c r="G5" s="96" t="s">
        <v>320</v>
      </c>
      <c r="H5" s="202"/>
      <c r="I5" s="53" t="s">
        <v>375</v>
      </c>
      <c r="J5" s="147" t="s">
        <v>376</v>
      </c>
      <c r="K5" s="148" t="s">
        <v>377</v>
      </c>
      <c r="L5" s="54" t="s">
        <v>225</v>
      </c>
      <c r="M5" s="55" t="s">
        <v>226</v>
      </c>
    </row>
    <row r="6" spans="1:13">
      <c r="A6" s="56" t="s">
        <v>227</v>
      </c>
      <c r="B6" s="57"/>
      <c r="C6" s="58">
        <f>(C7+C52)</f>
        <v>98201.4</v>
      </c>
      <c r="D6" s="58">
        <f>(D7+D52)</f>
        <v>108510.59999999999</v>
      </c>
      <c r="E6" s="58">
        <f>(E7+E52)</f>
        <v>24404.5</v>
      </c>
      <c r="F6" s="58">
        <f>(F7+F52)</f>
        <v>25160</v>
      </c>
      <c r="G6" s="58">
        <f>SUM(F6-E6)</f>
        <v>755.5</v>
      </c>
      <c r="H6" s="58">
        <f>(H7+H52)</f>
        <v>21350.999999999996</v>
      </c>
      <c r="I6" s="58">
        <f>SUM(F6/E6*100)</f>
        <v>103.09574053965459</v>
      </c>
      <c r="J6" s="58">
        <f>SUM(H6/C6*100)</f>
        <v>21.742052557295516</v>
      </c>
      <c r="K6" s="59">
        <f>SUM(F6/D6*100)</f>
        <v>23.186674850198969</v>
      </c>
      <c r="L6" s="60">
        <f>F6-H6</f>
        <v>3809.0000000000036</v>
      </c>
      <c r="M6" s="60">
        <f>(F6/H6*100)-100</f>
        <v>17.839913821366693</v>
      </c>
    </row>
    <row r="7" spans="1:13">
      <c r="A7" s="61" t="s">
        <v>0</v>
      </c>
      <c r="B7" s="61" t="s">
        <v>228</v>
      </c>
      <c r="C7" s="58">
        <f>(C8+C18+C31)</f>
        <v>97764.099999999991</v>
      </c>
      <c r="D7" s="58">
        <f>(D8+D18+D31)</f>
        <v>108310.59999999999</v>
      </c>
      <c r="E7" s="58">
        <f>(E8+E18+E31)</f>
        <v>24324.5</v>
      </c>
      <c r="F7" s="58">
        <f>(F8+F18+F31)</f>
        <v>25038.2</v>
      </c>
      <c r="G7" s="58">
        <f>SUM(F7-E7)</f>
        <v>713.70000000000073</v>
      </c>
      <c r="H7" s="58">
        <f>(H8+H18+H31)</f>
        <v>21265.899999999998</v>
      </c>
      <c r="I7" s="58">
        <f t="shared" ref="I7:I13" si="0">SUM(F7/E7*100)</f>
        <v>102.93407880943082</v>
      </c>
      <c r="J7" s="58">
        <f>SUM(H7/C7*100)</f>
        <v>21.752258753468809</v>
      </c>
      <c r="K7" s="59">
        <f t="shared" ref="K7:K21" si="1">SUM(F7/D7*100)</f>
        <v>23.117035636401244</v>
      </c>
      <c r="L7" s="60">
        <f t="shared" ref="L7:L30" si="2">F7-H7</f>
        <v>3772.3000000000029</v>
      </c>
      <c r="M7" s="60">
        <f t="shared" ref="M7:M31" si="3">(F7/H7*100)-100</f>
        <v>17.738727258192696</v>
      </c>
    </row>
    <row r="8" spans="1:13">
      <c r="A8" s="61" t="s">
        <v>9</v>
      </c>
      <c r="B8" s="61" t="s">
        <v>203</v>
      </c>
      <c r="C8" s="62">
        <f>(C9+C11+C15)</f>
        <v>57753.399999999994</v>
      </c>
      <c r="D8" s="62">
        <f>(D9+D11+D15)</f>
        <v>64308</v>
      </c>
      <c r="E8" s="62">
        <f>(E9+E11+E15)</f>
        <v>13482</v>
      </c>
      <c r="F8" s="62">
        <f>(F9+F11+F15)</f>
        <v>14111.7</v>
      </c>
      <c r="G8" s="62">
        <f t="shared" ref="G8:G33" si="4">SUM(F8-E8)</f>
        <v>629.70000000000073</v>
      </c>
      <c r="H8" s="62">
        <f>(H9+H11+H15)</f>
        <v>12153.2</v>
      </c>
      <c r="I8" s="62">
        <f t="shared" si="0"/>
        <v>104.67067200712061</v>
      </c>
      <c r="J8" s="62">
        <f>SUM(H8/C8*100)</f>
        <v>21.043263253765147</v>
      </c>
      <c r="K8" s="63">
        <f>SUM(F8/D8*100)</f>
        <v>21.943926105616722</v>
      </c>
      <c r="L8" s="64">
        <f t="shared" si="2"/>
        <v>1958.5</v>
      </c>
      <c r="M8" s="64">
        <f t="shared" si="3"/>
        <v>16.11509725833524</v>
      </c>
    </row>
    <row r="9" spans="1:13">
      <c r="A9" s="61" t="s">
        <v>229</v>
      </c>
      <c r="B9" s="61" t="s">
        <v>230</v>
      </c>
      <c r="C9" s="62">
        <f>(C10)</f>
        <v>55119.1</v>
      </c>
      <c r="D9" s="62">
        <f>(D10)</f>
        <v>61458</v>
      </c>
      <c r="E9" s="62">
        <f t="shared" ref="E9:F9" si="5">(E10)</f>
        <v>12400</v>
      </c>
      <c r="F9" s="62">
        <f t="shared" si="5"/>
        <v>12741.2</v>
      </c>
      <c r="G9" s="62">
        <f>SUM(F9-E9)</f>
        <v>341.20000000000073</v>
      </c>
      <c r="H9" s="62">
        <f>(H10)</f>
        <v>10965</v>
      </c>
      <c r="I9" s="62">
        <f t="shared" si="0"/>
        <v>102.7516129032258</v>
      </c>
      <c r="J9" s="62">
        <f>SUM(H9/C9*100)</f>
        <v>19.893285630570894</v>
      </c>
      <c r="K9" s="63">
        <f t="shared" si="1"/>
        <v>20.731556510137004</v>
      </c>
      <c r="L9" s="64">
        <f t="shared" si="2"/>
        <v>1776.2000000000007</v>
      </c>
      <c r="M9" s="64">
        <f>(F9/H9*100)-100</f>
        <v>16.19881440948474</v>
      </c>
    </row>
    <row r="10" spans="1:13">
      <c r="A10" s="61" t="s">
        <v>231</v>
      </c>
      <c r="B10" s="61" t="s">
        <v>204</v>
      </c>
      <c r="C10" s="149">
        <v>55119.1</v>
      </c>
      <c r="D10" s="62">
        <v>61458</v>
      </c>
      <c r="E10" s="150">
        <v>12400</v>
      </c>
      <c r="F10" s="151">
        <v>12741.2</v>
      </c>
      <c r="G10" s="62">
        <f>SUM(F10-E10)</f>
        <v>341.20000000000073</v>
      </c>
      <c r="H10" s="62">
        <v>10965</v>
      </c>
      <c r="I10" s="62">
        <f t="shared" si="0"/>
        <v>102.7516129032258</v>
      </c>
      <c r="J10" s="62">
        <f>SUM(H10/C10*100)</f>
        <v>19.893285630570894</v>
      </c>
      <c r="K10" s="63">
        <f t="shared" si="1"/>
        <v>20.731556510137004</v>
      </c>
      <c r="L10" s="64">
        <f t="shared" si="2"/>
        <v>1776.2000000000007</v>
      </c>
      <c r="M10" s="64">
        <f>(F10/H10*100)-100</f>
        <v>16.19881440948474</v>
      </c>
    </row>
    <row r="11" spans="1:13">
      <c r="A11" s="61" t="s">
        <v>232</v>
      </c>
      <c r="B11" s="61" t="s">
        <v>205</v>
      </c>
      <c r="C11" s="62">
        <f>SUM(C12+C13+C14)</f>
        <v>2439.6</v>
      </c>
      <c r="D11" s="62">
        <f>SUM(D12+D13+D14)</f>
        <v>2680</v>
      </c>
      <c r="E11" s="62">
        <f>SUM(E12+E13+E14)</f>
        <v>912</v>
      </c>
      <c r="F11" s="62">
        <f>SUM(F12+F13+F14)</f>
        <v>1216.1000000000001</v>
      </c>
      <c r="G11" s="62">
        <f>SUM(F11-E11)</f>
        <v>304.10000000000014</v>
      </c>
      <c r="H11" s="62">
        <f>SUM(H12+H13+H14)</f>
        <v>1001.6</v>
      </c>
      <c r="I11" s="62">
        <f t="shared" si="0"/>
        <v>133.34429824561406</v>
      </c>
      <c r="J11" s="62">
        <f t="shared" ref="J11:J21" si="6">SUM(H11/C11*100)</f>
        <v>41.055910805050011</v>
      </c>
      <c r="K11" s="63">
        <f t="shared" si="1"/>
        <v>45.376865671641795</v>
      </c>
      <c r="L11" s="64">
        <f>F11-H11</f>
        <v>214.50000000000011</v>
      </c>
      <c r="M11" s="64">
        <f t="shared" si="3"/>
        <v>21.415734824281159</v>
      </c>
    </row>
    <row r="12" spans="1:13">
      <c r="A12" s="61" t="s">
        <v>233</v>
      </c>
      <c r="B12" s="61" t="s">
        <v>206</v>
      </c>
      <c r="C12" s="152">
        <v>711.7</v>
      </c>
      <c r="D12" s="151">
        <v>950</v>
      </c>
      <c r="E12" s="150">
        <v>38</v>
      </c>
      <c r="F12" s="151">
        <v>60.3</v>
      </c>
      <c r="G12" s="62">
        <f t="shared" si="4"/>
        <v>22.299999999999997</v>
      </c>
      <c r="H12" s="62">
        <v>59.1</v>
      </c>
      <c r="I12" s="62">
        <f t="shared" si="0"/>
        <v>158.68421052631578</v>
      </c>
      <c r="J12" s="62">
        <f>SUM(H12/C12*100)</f>
        <v>8.304060699733034</v>
      </c>
      <c r="K12" s="63">
        <f t="shared" si="1"/>
        <v>6.3473684210526304</v>
      </c>
      <c r="L12" s="64">
        <f>F12-H12</f>
        <v>1.1999999999999957</v>
      </c>
      <c r="M12" s="64">
        <f t="shared" si="3"/>
        <v>2.0304568527918576</v>
      </c>
    </row>
    <row r="13" spans="1:13">
      <c r="A13" s="61" t="s">
        <v>234</v>
      </c>
      <c r="B13" s="61" t="s">
        <v>235</v>
      </c>
      <c r="C13" s="152">
        <v>32.9</v>
      </c>
      <c r="D13" s="151">
        <v>30</v>
      </c>
      <c r="E13" s="150">
        <v>4</v>
      </c>
      <c r="F13" s="151">
        <v>1.6</v>
      </c>
      <c r="G13" s="62">
        <f t="shared" si="4"/>
        <v>-2.4</v>
      </c>
      <c r="H13" s="62">
        <v>8.5</v>
      </c>
      <c r="I13" s="62">
        <f t="shared" si="0"/>
        <v>40</v>
      </c>
      <c r="J13" s="62">
        <f t="shared" si="6"/>
        <v>25.835866261398177</v>
      </c>
      <c r="K13" s="63">
        <f t="shared" si="1"/>
        <v>5.3333333333333339</v>
      </c>
      <c r="L13" s="64">
        <f t="shared" si="2"/>
        <v>-6.9</v>
      </c>
      <c r="M13" s="64">
        <f t="shared" si="3"/>
        <v>-81.17647058823529</v>
      </c>
    </row>
    <row r="14" spans="1:13">
      <c r="A14" s="61" t="s">
        <v>236</v>
      </c>
      <c r="B14" s="61" t="s">
        <v>207</v>
      </c>
      <c r="C14" s="152">
        <v>1695</v>
      </c>
      <c r="D14" s="151">
        <v>1700</v>
      </c>
      <c r="E14" s="150">
        <v>870</v>
      </c>
      <c r="F14" s="151">
        <v>1154.2</v>
      </c>
      <c r="G14" s="62">
        <f>SUM(F14-E14)</f>
        <v>284.20000000000005</v>
      </c>
      <c r="H14" s="62">
        <v>934</v>
      </c>
      <c r="I14" s="62">
        <f>SUM(F14/E14*100)</f>
        <v>132.66666666666666</v>
      </c>
      <c r="J14" s="62">
        <f t="shared" si="6"/>
        <v>55.103244837758112</v>
      </c>
      <c r="K14" s="63">
        <f t="shared" si="1"/>
        <v>67.89411764705882</v>
      </c>
      <c r="L14" s="64">
        <f t="shared" si="2"/>
        <v>220.20000000000005</v>
      </c>
      <c r="M14" s="64">
        <f>(F14/H14*100)-100</f>
        <v>23.576017130620983</v>
      </c>
    </row>
    <row r="15" spans="1:13">
      <c r="A15" s="61" t="s">
        <v>237</v>
      </c>
      <c r="B15" s="61" t="s">
        <v>209</v>
      </c>
      <c r="C15" s="62">
        <f>(C16)</f>
        <v>194.7</v>
      </c>
      <c r="D15" s="62">
        <f t="shared" ref="D15:E15" si="7">(D16)</f>
        <v>170</v>
      </c>
      <c r="E15" s="62">
        <f t="shared" si="7"/>
        <v>170</v>
      </c>
      <c r="F15" s="62">
        <f>(F16)</f>
        <v>154.4</v>
      </c>
      <c r="G15" s="62">
        <f>SUM(F15-E15)</f>
        <v>-15.599999999999994</v>
      </c>
      <c r="H15" s="62">
        <f>(H16)</f>
        <v>186.6</v>
      </c>
      <c r="I15" s="62">
        <f t="shared" ref="I15:I21" si="8">SUM(F15/E15*100)</f>
        <v>90.82352941176471</v>
      </c>
      <c r="J15" s="62">
        <f t="shared" si="6"/>
        <v>95.839753466872111</v>
      </c>
      <c r="K15" s="63">
        <f t="shared" si="1"/>
        <v>90.82352941176471</v>
      </c>
      <c r="L15" s="64">
        <f>F15-H15</f>
        <v>-32.199999999999989</v>
      </c>
      <c r="M15" s="64">
        <f>(F15/H15*100)-100</f>
        <v>-17.256162915326897</v>
      </c>
    </row>
    <row r="16" spans="1:13">
      <c r="A16" s="61" t="s">
        <v>238</v>
      </c>
      <c r="B16" s="61" t="s">
        <v>239</v>
      </c>
      <c r="C16" s="62">
        <f>C17</f>
        <v>194.7</v>
      </c>
      <c r="D16" s="62">
        <f t="shared" ref="D16:F16" si="9">D17</f>
        <v>170</v>
      </c>
      <c r="E16" s="62">
        <f t="shared" si="9"/>
        <v>170</v>
      </c>
      <c r="F16" s="62">
        <f t="shared" si="9"/>
        <v>154.4</v>
      </c>
      <c r="G16" s="62">
        <f t="shared" si="4"/>
        <v>-15.599999999999994</v>
      </c>
      <c r="H16" s="62">
        <f>H17</f>
        <v>186.6</v>
      </c>
      <c r="I16" s="62">
        <f t="shared" si="8"/>
        <v>90.82352941176471</v>
      </c>
      <c r="J16" s="62">
        <f t="shared" si="6"/>
        <v>95.839753466872111</v>
      </c>
      <c r="K16" s="63">
        <f t="shared" si="1"/>
        <v>90.82352941176471</v>
      </c>
      <c r="L16" s="64">
        <f t="shared" si="2"/>
        <v>-32.199999999999989</v>
      </c>
      <c r="M16" s="64">
        <f t="shared" ref="M16:M17" si="10">(F16/H16*100)-100</f>
        <v>-17.256162915326897</v>
      </c>
    </row>
    <row r="17" spans="1:17">
      <c r="A17" s="61" t="s">
        <v>240</v>
      </c>
      <c r="B17" s="61" t="s">
        <v>241</v>
      </c>
      <c r="C17" s="149">
        <v>194.7</v>
      </c>
      <c r="D17" s="151">
        <v>170</v>
      </c>
      <c r="E17" s="150">
        <v>170</v>
      </c>
      <c r="F17" s="151">
        <v>154.4</v>
      </c>
      <c r="G17" s="62">
        <f t="shared" si="4"/>
        <v>-15.599999999999994</v>
      </c>
      <c r="H17" s="62">
        <v>186.6</v>
      </c>
      <c r="I17" s="62">
        <f t="shared" si="8"/>
        <v>90.82352941176471</v>
      </c>
      <c r="J17" s="62">
        <f t="shared" si="6"/>
        <v>95.839753466872111</v>
      </c>
      <c r="K17" s="63">
        <f t="shared" si="1"/>
        <v>90.82352941176471</v>
      </c>
      <c r="L17" s="64">
        <f>F17-H17</f>
        <v>-32.199999999999989</v>
      </c>
      <c r="M17" s="64">
        <f t="shared" si="10"/>
        <v>-17.256162915326897</v>
      </c>
    </row>
    <row r="18" spans="1:17">
      <c r="A18" s="56" t="s">
        <v>208</v>
      </c>
      <c r="B18" s="56" t="s">
        <v>242</v>
      </c>
      <c r="C18" s="58">
        <f>C19+C28</f>
        <v>31527.699999999997</v>
      </c>
      <c r="D18" s="58">
        <f>D19+D28</f>
        <v>34857.699999999997</v>
      </c>
      <c r="E18" s="58">
        <f>E19+E28</f>
        <v>8178.7000000000007</v>
      </c>
      <c r="F18" s="58">
        <f>F19+F28</f>
        <v>7793.2000000000007</v>
      </c>
      <c r="G18" s="58">
        <f t="shared" si="4"/>
        <v>-385.5</v>
      </c>
      <c r="H18" s="58">
        <f>H19+H28</f>
        <v>6636.9</v>
      </c>
      <c r="I18" s="58">
        <f t="shared" si="8"/>
        <v>95.286536980204687</v>
      </c>
      <c r="J18" s="58">
        <f t="shared" si="6"/>
        <v>21.05101228443559</v>
      </c>
      <c r="K18" s="59">
        <f t="shared" si="1"/>
        <v>22.357183635179606</v>
      </c>
      <c r="L18" s="60">
        <f t="shared" si="2"/>
        <v>1156.3000000000011</v>
      </c>
      <c r="M18" s="60">
        <f t="shared" si="3"/>
        <v>17.422290527203984</v>
      </c>
    </row>
    <row r="19" spans="1:17" ht="23.25" customHeight="1">
      <c r="A19" s="65" t="s">
        <v>243</v>
      </c>
      <c r="B19" s="66" t="s">
        <v>210</v>
      </c>
      <c r="C19" s="62">
        <f>C20+C26+C27</f>
        <v>26496.699999999997</v>
      </c>
      <c r="D19" s="62">
        <f>D20+D26+D27</f>
        <v>27785.399999999998</v>
      </c>
      <c r="E19" s="62">
        <f>E20+E26+E27</f>
        <v>7185.3</v>
      </c>
      <c r="F19" s="62">
        <f>F20+F26+F27</f>
        <v>7134.3</v>
      </c>
      <c r="G19" s="62">
        <f t="shared" si="4"/>
        <v>-51</v>
      </c>
      <c r="H19" s="62">
        <f>H20+H26+H27</f>
        <v>6531.2</v>
      </c>
      <c r="I19" s="62">
        <f t="shared" si="8"/>
        <v>99.290217527451887</v>
      </c>
      <c r="J19" s="62">
        <f t="shared" si="6"/>
        <v>24.649107247317591</v>
      </c>
      <c r="K19" s="63">
        <f t="shared" si="1"/>
        <v>25.676434386404374</v>
      </c>
      <c r="L19" s="64">
        <f t="shared" si="2"/>
        <v>603.10000000000036</v>
      </c>
      <c r="M19" s="64">
        <f t="shared" si="3"/>
        <v>9.2341376776090129</v>
      </c>
    </row>
    <row r="20" spans="1:17" ht="22.5" customHeight="1">
      <c r="A20" s="65" t="s">
        <v>244</v>
      </c>
      <c r="B20" s="66" t="s">
        <v>245</v>
      </c>
      <c r="C20" s="62">
        <f>C21+C22+C23+C24+C25</f>
        <v>23689.999999999996</v>
      </c>
      <c r="D20" s="62">
        <f t="shared" ref="D20:G20" si="11">D21+D22+D23+D24+D25</f>
        <v>26441.699999999997</v>
      </c>
      <c r="E20" s="62">
        <f t="shared" si="11"/>
        <v>6806.3</v>
      </c>
      <c r="F20" s="62">
        <f t="shared" si="11"/>
        <v>6806.3</v>
      </c>
      <c r="G20" s="62">
        <f t="shared" si="11"/>
        <v>0</v>
      </c>
      <c r="H20" s="62">
        <f>H21+H22+H23+H24+H25</f>
        <v>5760.5999999999995</v>
      </c>
      <c r="I20" s="62">
        <f t="shared" si="8"/>
        <v>100</v>
      </c>
      <c r="J20" s="62">
        <f t="shared" si="6"/>
        <v>24.316589278176448</v>
      </c>
      <c r="K20" s="63">
        <f t="shared" si="1"/>
        <v>25.740780660850099</v>
      </c>
      <c r="L20" s="64">
        <f t="shared" si="2"/>
        <v>1045.7000000000007</v>
      </c>
      <c r="M20" s="64">
        <f t="shared" si="3"/>
        <v>18.152622990660717</v>
      </c>
    </row>
    <row r="21" spans="1:17" ht="21" customHeight="1">
      <c r="A21" s="61" t="s">
        <v>246</v>
      </c>
      <c r="B21" s="66" t="s">
        <v>247</v>
      </c>
      <c r="C21" s="152">
        <v>5631.3</v>
      </c>
      <c r="D21" s="153">
        <v>5295.7</v>
      </c>
      <c r="E21" s="150">
        <v>1485.7</v>
      </c>
      <c r="F21" s="153">
        <v>1485.7</v>
      </c>
      <c r="G21" s="62">
        <f t="shared" si="4"/>
        <v>0</v>
      </c>
      <c r="H21" s="62">
        <v>1345.2</v>
      </c>
      <c r="I21" s="62">
        <f t="shared" si="8"/>
        <v>100</v>
      </c>
      <c r="J21" s="62">
        <f t="shared" si="6"/>
        <v>23.887912204997068</v>
      </c>
      <c r="K21" s="63">
        <f t="shared" si="1"/>
        <v>28.054836943180316</v>
      </c>
      <c r="L21" s="64">
        <f t="shared" si="2"/>
        <v>140.5</v>
      </c>
      <c r="M21" s="64">
        <f t="shared" si="3"/>
        <v>10.444543562295564</v>
      </c>
    </row>
    <row r="22" spans="1:17" ht="16.5" customHeight="1">
      <c r="A22" s="61" t="s">
        <v>248</v>
      </c>
      <c r="B22" s="61" t="s">
        <v>211</v>
      </c>
      <c r="C22" s="152">
        <v>17667.599999999999</v>
      </c>
      <c r="D22" s="151">
        <v>20699.099999999999</v>
      </c>
      <c r="E22" s="150">
        <v>5208.3</v>
      </c>
      <c r="F22" s="151">
        <v>5208.3</v>
      </c>
      <c r="G22" s="62">
        <f t="shared" si="4"/>
        <v>0</v>
      </c>
      <c r="H22" s="62">
        <v>4317.7</v>
      </c>
      <c r="I22" s="62">
        <f t="shared" ref="I22:I30" si="12">SUM(F22/E22*100)</f>
        <v>100</v>
      </c>
      <c r="J22" s="62">
        <f t="shared" ref="J22:J34" si="13">SUM(H22/C22*100)</f>
        <v>24.438520229119973</v>
      </c>
      <c r="K22" s="63">
        <f t="shared" ref="K22:K51" si="14">SUM(F22/D22*100)</f>
        <v>25.161963563633204</v>
      </c>
      <c r="L22" s="64">
        <f t="shared" si="2"/>
        <v>890.60000000000036</v>
      </c>
      <c r="M22" s="64">
        <f t="shared" si="3"/>
        <v>20.626722560622568</v>
      </c>
    </row>
    <row r="23" spans="1:17" ht="25.5" customHeight="1">
      <c r="A23" s="154" t="s">
        <v>249</v>
      </c>
      <c r="B23" s="66" t="s">
        <v>250</v>
      </c>
      <c r="C23" s="152">
        <v>294.7</v>
      </c>
      <c r="D23" s="153">
        <v>317.10000000000002</v>
      </c>
      <c r="E23" s="150">
        <v>79.3</v>
      </c>
      <c r="F23" s="155">
        <v>79.3</v>
      </c>
      <c r="G23" s="62">
        <f t="shared" si="4"/>
        <v>0</v>
      </c>
      <c r="H23" s="62">
        <v>73.7</v>
      </c>
      <c r="I23" s="62">
        <f t="shared" si="12"/>
        <v>100</v>
      </c>
      <c r="J23" s="62">
        <f t="shared" si="13"/>
        <v>25.008483203257555</v>
      </c>
      <c r="K23" s="63">
        <f t="shared" si="14"/>
        <v>25.007883948281297</v>
      </c>
      <c r="L23" s="64">
        <f t="shared" si="2"/>
        <v>5.5999999999999943</v>
      </c>
      <c r="M23" s="64">
        <f t="shared" si="3"/>
        <v>7.5983717774762454</v>
      </c>
    </row>
    <row r="24" spans="1:17" ht="17.25" customHeight="1">
      <c r="A24" s="61" t="s">
        <v>251</v>
      </c>
      <c r="B24" s="61" t="s">
        <v>252</v>
      </c>
      <c r="C24" s="156">
        <v>94.8</v>
      </c>
      <c r="D24" s="153">
        <v>129.80000000000001</v>
      </c>
      <c r="E24" s="150">
        <v>33</v>
      </c>
      <c r="F24" s="153">
        <v>33</v>
      </c>
      <c r="G24" s="62">
        <f t="shared" si="4"/>
        <v>0</v>
      </c>
      <c r="H24" s="62">
        <v>24</v>
      </c>
      <c r="I24" s="62">
        <f>SUM(F24/E24*100)</f>
        <v>100</v>
      </c>
      <c r="J24" s="62">
        <f t="shared" si="13"/>
        <v>25.316455696202532</v>
      </c>
      <c r="K24" s="63">
        <f t="shared" si="14"/>
        <v>25.423728813559322</v>
      </c>
      <c r="L24" s="64">
        <f t="shared" si="2"/>
        <v>9</v>
      </c>
      <c r="M24" s="64">
        <f>(F24/H24*100)-100</f>
        <v>37.5</v>
      </c>
    </row>
    <row r="25" spans="1:17" ht="17.25" customHeight="1">
      <c r="A25" s="61" t="s">
        <v>378</v>
      </c>
      <c r="B25" s="157" t="s">
        <v>379</v>
      </c>
      <c r="C25" s="156">
        <v>1.6</v>
      </c>
      <c r="D25" s="62">
        <v>0</v>
      </c>
      <c r="E25" s="62">
        <v>0</v>
      </c>
      <c r="F25" s="62">
        <v>0</v>
      </c>
      <c r="G25" s="62">
        <f t="shared" si="4"/>
        <v>0</v>
      </c>
      <c r="H25" s="62">
        <v>0</v>
      </c>
      <c r="I25" s="62">
        <v>0</v>
      </c>
      <c r="J25" s="62">
        <f t="shared" si="13"/>
        <v>0</v>
      </c>
      <c r="K25" s="63">
        <v>0</v>
      </c>
      <c r="L25" s="64">
        <f t="shared" si="2"/>
        <v>0</v>
      </c>
      <c r="M25" s="64">
        <v>0</v>
      </c>
    </row>
    <row r="26" spans="1:17" ht="32.25" customHeight="1">
      <c r="A26" s="154" t="s">
        <v>253</v>
      </c>
      <c r="B26" s="66" t="s">
        <v>254</v>
      </c>
      <c r="C26" s="156">
        <v>609.79999999999995</v>
      </c>
      <c r="D26" s="153">
        <v>240.5</v>
      </c>
      <c r="E26" s="150">
        <v>85.4</v>
      </c>
      <c r="F26" s="153">
        <v>42</v>
      </c>
      <c r="G26" s="62">
        <f>SUM(F26-E26)</f>
        <v>-43.400000000000006</v>
      </c>
      <c r="H26" s="62">
        <v>300.3</v>
      </c>
      <c r="I26" s="62">
        <f>SUM(F26/E26*100)</f>
        <v>49.180327868852459</v>
      </c>
      <c r="J26" s="62">
        <f t="shared" si="13"/>
        <v>49.245654312889478</v>
      </c>
      <c r="K26" s="63">
        <f t="shared" si="14"/>
        <v>17.463617463617464</v>
      </c>
      <c r="L26" s="64">
        <f>F26-H26</f>
        <v>-258.3</v>
      </c>
      <c r="M26" s="64">
        <f>(F26/H26*100)-100</f>
        <v>-86.013986013986013</v>
      </c>
      <c r="P26" s="114"/>
      <c r="Q26" s="114"/>
    </row>
    <row r="27" spans="1:17" ht="16.5" customHeight="1">
      <c r="A27" s="61" t="s">
        <v>255</v>
      </c>
      <c r="B27" s="61" t="s">
        <v>212</v>
      </c>
      <c r="C27" s="156">
        <v>2196.9</v>
      </c>
      <c r="D27" s="153">
        <v>1103.2</v>
      </c>
      <c r="E27" s="150">
        <v>293.60000000000002</v>
      </c>
      <c r="F27" s="151">
        <v>286</v>
      </c>
      <c r="G27" s="62">
        <f>SUM(F27-E27)</f>
        <v>-7.6000000000000227</v>
      </c>
      <c r="H27" s="62">
        <v>470.3</v>
      </c>
      <c r="I27" s="62">
        <f>SUM(F27/E27*100)</f>
        <v>97.411444141689358</v>
      </c>
      <c r="J27" s="62">
        <f t="shared" si="13"/>
        <v>21.407437753197687</v>
      </c>
      <c r="K27" s="63">
        <f t="shared" si="14"/>
        <v>25.924583031182014</v>
      </c>
      <c r="L27" s="64">
        <f>F27-H27</f>
        <v>-184.3</v>
      </c>
      <c r="M27" s="64">
        <f>(F27/H27*100)-100</f>
        <v>-39.187752498405274</v>
      </c>
    </row>
    <row r="28" spans="1:17" ht="22.5" customHeight="1">
      <c r="A28" s="154" t="s">
        <v>256</v>
      </c>
      <c r="B28" s="66" t="s">
        <v>213</v>
      </c>
      <c r="C28" s="62">
        <f>C29+C30</f>
        <v>5031</v>
      </c>
      <c r="D28" s="62">
        <f>D29+D30</f>
        <v>7072.2999999999993</v>
      </c>
      <c r="E28" s="62">
        <f t="shared" ref="E28" si="15">E29+E30</f>
        <v>993.40000000000009</v>
      </c>
      <c r="F28" s="62">
        <f>F29+F30</f>
        <v>658.90000000000009</v>
      </c>
      <c r="G28" s="62">
        <f>SUM(F28-E28)</f>
        <v>-334.5</v>
      </c>
      <c r="H28" s="62">
        <v>105.7</v>
      </c>
      <c r="I28" s="62">
        <f>SUM(F28/E28*100)</f>
        <v>66.327763237366625</v>
      </c>
      <c r="J28" s="62">
        <f t="shared" si="13"/>
        <v>2.1009739614390779</v>
      </c>
      <c r="K28" s="63">
        <f t="shared" si="14"/>
        <v>9.3166296678591145</v>
      </c>
      <c r="L28" s="64">
        <f t="shared" si="2"/>
        <v>553.20000000000005</v>
      </c>
      <c r="M28" s="62" t="s">
        <v>380</v>
      </c>
    </row>
    <row r="29" spans="1:17" ht="34.5">
      <c r="A29" s="154" t="s">
        <v>257</v>
      </c>
      <c r="B29" s="66" t="s">
        <v>258</v>
      </c>
      <c r="C29" s="152">
        <v>1441</v>
      </c>
      <c r="D29" s="153">
        <v>1904.9</v>
      </c>
      <c r="E29" s="150">
        <v>975.7</v>
      </c>
      <c r="F29" s="153">
        <v>641.20000000000005</v>
      </c>
      <c r="G29" s="62">
        <f t="shared" si="4"/>
        <v>-334.5</v>
      </c>
      <c r="H29" s="62">
        <v>86.3</v>
      </c>
      <c r="I29" s="62">
        <f t="shared" si="12"/>
        <v>65.716921184790408</v>
      </c>
      <c r="J29" s="62">
        <f t="shared" si="13"/>
        <v>5.9888965995836223</v>
      </c>
      <c r="K29" s="63">
        <f t="shared" si="14"/>
        <v>33.660559609428319</v>
      </c>
      <c r="L29" s="64">
        <f t="shared" si="2"/>
        <v>554.90000000000009</v>
      </c>
      <c r="M29" s="62" t="s">
        <v>344</v>
      </c>
    </row>
    <row r="30" spans="1:17" ht="16.5" customHeight="1">
      <c r="A30" s="61" t="s">
        <v>259</v>
      </c>
      <c r="B30" s="61" t="s">
        <v>214</v>
      </c>
      <c r="C30" s="152">
        <v>3590</v>
      </c>
      <c r="D30" s="155">
        <v>5167.3999999999996</v>
      </c>
      <c r="E30" s="150">
        <v>17.7</v>
      </c>
      <c r="F30" s="151">
        <v>17.7</v>
      </c>
      <c r="G30" s="62">
        <f t="shared" si="4"/>
        <v>0</v>
      </c>
      <c r="H30" s="62">
        <v>19.399999999999999</v>
      </c>
      <c r="I30" s="62">
        <f t="shared" si="12"/>
        <v>100</v>
      </c>
      <c r="J30" s="62">
        <f t="shared" si="13"/>
        <v>0.54038997214484674</v>
      </c>
      <c r="K30" s="63">
        <f t="shared" si="14"/>
        <v>0.34253202771219571</v>
      </c>
      <c r="L30" s="64">
        <f t="shared" si="2"/>
        <v>-1.6999999999999993</v>
      </c>
      <c r="M30" s="64">
        <f>(F30/H30*100)-100</f>
        <v>-8.7628865979381487</v>
      </c>
    </row>
    <row r="31" spans="1:17" ht="16.5" customHeight="1">
      <c r="A31" s="56" t="s">
        <v>260</v>
      </c>
      <c r="B31" s="56" t="s">
        <v>261</v>
      </c>
      <c r="C31" s="58">
        <f>SUM(C32+C41+C50+C51+C46)</f>
        <v>8483</v>
      </c>
      <c r="D31" s="58">
        <f>SUM(D32+D41+D50+D51+D46)</f>
        <v>9144.9</v>
      </c>
      <c r="E31" s="58">
        <f>SUM(E32+E41+E50+E51+E46)</f>
        <v>2663.8</v>
      </c>
      <c r="F31" s="58">
        <f>SUM(F32+F41+F50+F51+F46)</f>
        <v>3133.3</v>
      </c>
      <c r="G31" s="58">
        <f>SUM(F31-E31)</f>
        <v>469.5</v>
      </c>
      <c r="H31" s="58">
        <f>SUM(H32+H41+H50+H51+H46)</f>
        <v>2475.8000000000002</v>
      </c>
      <c r="I31" s="58">
        <f>SUM(F31/E31*100)</f>
        <v>117.62519708686838</v>
      </c>
      <c r="J31" s="58">
        <f t="shared" si="13"/>
        <v>29.185429682895204</v>
      </c>
      <c r="K31" s="59">
        <f t="shared" si="14"/>
        <v>34.262813152686199</v>
      </c>
      <c r="L31" s="60">
        <f>F31-H31</f>
        <v>657.5</v>
      </c>
      <c r="M31" s="60">
        <f t="shared" si="3"/>
        <v>26.5570724614266</v>
      </c>
      <c r="P31" s="115"/>
    </row>
    <row r="32" spans="1:17" ht="16.5" customHeight="1">
      <c r="A32" s="61" t="s">
        <v>262</v>
      </c>
      <c r="B32" s="61" t="s">
        <v>215</v>
      </c>
      <c r="C32" s="62">
        <f>SUM(C33+C34+C35+C36+C37+C38+C39+C40)</f>
        <v>683.50000000000011</v>
      </c>
      <c r="D32" s="62">
        <f>SUM(D33+D34+D35+D36+D37+D38+D39+D40)</f>
        <v>709</v>
      </c>
      <c r="E32" s="62">
        <f t="shared" ref="E32" si="16">SUM(E33+E34+E35+E36+E37+E38+E39+E40)</f>
        <v>117</v>
      </c>
      <c r="F32" s="62">
        <f>SUM(F33+F34+F35+F36+F37+F38+F39+F40)</f>
        <v>131.30000000000001</v>
      </c>
      <c r="G32" s="62">
        <f>SUM(F32-E32)</f>
        <v>14.300000000000011</v>
      </c>
      <c r="H32" s="62">
        <f>SUM(H33+H34+H35+H36+H37+H38+H39+H40)</f>
        <v>105.2</v>
      </c>
      <c r="I32" s="62">
        <f>SUM(F32/E32*100)</f>
        <v>112.22222222222223</v>
      </c>
      <c r="J32" s="62">
        <f t="shared" si="13"/>
        <v>15.39136795903438</v>
      </c>
      <c r="K32" s="63">
        <f t="shared" si="14"/>
        <v>18.51904090267983</v>
      </c>
      <c r="L32" s="64">
        <f>F32-H32</f>
        <v>26.100000000000009</v>
      </c>
      <c r="M32" s="64">
        <f>(F32/H32*100)-100</f>
        <v>24.809885931558952</v>
      </c>
    </row>
    <row r="33" spans="1:13" ht="16.5" customHeight="1">
      <c r="A33" s="61" t="s">
        <v>263</v>
      </c>
      <c r="B33" s="61" t="s">
        <v>11</v>
      </c>
      <c r="C33" s="152">
        <v>7.9</v>
      </c>
      <c r="D33" s="62">
        <v>0</v>
      </c>
      <c r="E33" s="150">
        <v>0</v>
      </c>
      <c r="F33" s="151">
        <v>6.5</v>
      </c>
      <c r="G33" s="62">
        <f t="shared" si="4"/>
        <v>6.5</v>
      </c>
      <c r="H33" s="62">
        <v>0.8</v>
      </c>
      <c r="I33" s="62">
        <v>0</v>
      </c>
      <c r="J33" s="62">
        <f>SUM(H33/C33*100)</f>
        <v>10.126582278481013</v>
      </c>
      <c r="K33" s="63">
        <v>0</v>
      </c>
      <c r="L33" s="64">
        <f>F33-H33</f>
        <v>5.7</v>
      </c>
      <c r="M33" s="62" t="s">
        <v>381</v>
      </c>
    </row>
    <row r="34" spans="1:13" ht="15" customHeight="1">
      <c r="A34" s="61" t="s">
        <v>341</v>
      </c>
      <c r="B34" s="61" t="s">
        <v>342</v>
      </c>
      <c r="C34" s="152">
        <v>45.2</v>
      </c>
      <c r="D34" s="62">
        <v>0</v>
      </c>
      <c r="E34" s="62">
        <v>0</v>
      </c>
      <c r="F34" s="62">
        <v>0</v>
      </c>
      <c r="G34" s="62">
        <f t="shared" ref="G34:G54" si="17">SUM(F34-E34)</f>
        <v>0</v>
      </c>
      <c r="H34" s="62">
        <v>0</v>
      </c>
      <c r="I34" s="62">
        <v>0</v>
      </c>
      <c r="J34" s="62">
        <f t="shared" si="13"/>
        <v>0</v>
      </c>
      <c r="K34" s="63">
        <v>0</v>
      </c>
      <c r="L34" s="64">
        <f>F34-H34</f>
        <v>0</v>
      </c>
      <c r="M34" s="64">
        <v>0</v>
      </c>
    </row>
    <row r="35" spans="1:13" ht="15" customHeight="1">
      <c r="A35" s="61" t="s">
        <v>382</v>
      </c>
      <c r="B35" s="61" t="s">
        <v>265</v>
      </c>
      <c r="C35" s="152">
        <v>237.5</v>
      </c>
      <c r="D35" s="151">
        <v>230</v>
      </c>
      <c r="E35" s="150">
        <v>4</v>
      </c>
      <c r="F35" s="151">
        <v>4.2</v>
      </c>
      <c r="G35" s="62">
        <f t="shared" si="17"/>
        <v>0.20000000000000018</v>
      </c>
      <c r="H35" s="62">
        <v>5.6</v>
      </c>
      <c r="I35" s="62">
        <f t="shared" ref="I35:I48" si="18">SUM(F35/E35*100)</f>
        <v>105</v>
      </c>
      <c r="J35" s="62">
        <f t="shared" ref="J35:J54" si="19">SUM(H35/C35*100)</f>
        <v>2.357894736842105</v>
      </c>
      <c r="K35" s="63">
        <f t="shared" si="14"/>
        <v>1.8260869565217392</v>
      </c>
      <c r="L35" s="64">
        <f t="shared" ref="L35:L52" si="20">F35-H35</f>
        <v>-1.3999999999999995</v>
      </c>
      <c r="M35" s="64">
        <f>(F35/H35*100)-100</f>
        <v>-24.999999999999986</v>
      </c>
    </row>
    <row r="36" spans="1:13" ht="12" customHeight="1">
      <c r="A36" s="61" t="s">
        <v>264</v>
      </c>
      <c r="B36" s="61" t="s">
        <v>267</v>
      </c>
      <c r="C36" s="152">
        <v>39</v>
      </c>
      <c r="D36" s="151">
        <v>40</v>
      </c>
      <c r="E36" s="150">
        <v>40</v>
      </c>
      <c r="F36" s="151">
        <v>47.5</v>
      </c>
      <c r="G36" s="62">
        <f t="shared" si="17"/>
        <v>7.5</v>
      </c>
      <c r="H36" s="62">
        <v>33.9</v>
      </c>
      <c r="I36" s="62">
        <f t="shared" si="18"/>
        <v>118.75</v>
      </c>
      <c r="J36" s="62">
        <f t="shared" si="19"/>
        <v>86.92307692307692</v>
      </c>
      <c r="K36" s="63">
        <f t="shared" si="14"/>
        <v>118.75</v>
      </c>
      <c r="L36" s="64">
        <f t="shared" si="20"/>
        <v>13.600000000000001</v>
      </c>
      <c r="M36" s="64">
        <f>(F36/H36*100)-100</f>
        <v>40.117994100294993</v>
      </c>
    </row>
    <row r="37" spans="1:13" ht="13.5" customHeight="1">
      <c r="A37" s="61" t="s">
        <v>266</v>
      </c>
      <c r="B37" s="61" t="s">
        <v>216</v>
      </c>
      <c r="C37" s="152">
        <v>206.8</v>
      </c>
      <c r="D37" s="151">
        <v>349</v>
      </c>
      <c r="E37" s="150">
        <v>50</v>
      </c>
      <c r="F37" s="151">
        <v>39.1</v>
      </c>
      <c r="G37" s="62">
        <f t="shared" si="17"/>
        <v>-10.899999999999999</v>
      </c>
      <c r="H37" s="62">
        <v>40.1</v>
      </c>
      <c r="I37" s="62">
        <f>SUM(F37/E37*100)</f>
        <v>78.2</v>
      </c>
      <c r="J37" s="62">
        <f>SUM(H37/C37*100)</f>
        <v>19.390715667311412</v>
      </c>
      <c r="K37" s="63">
        <f>SUM(F37/D37*100)</f>
        <v>11.203438395415473</v>
      </c>
      <c r="L37" s="64">
        <f t="shared" si="20"/>
        <v>-1</v>
      </c>
      <c r="M37" s="64">
        <f t="shared" ref="M37:M39" si="21">(F37/H37*100)-100</f>
        <v>-2.4937655860349111</v>
      </c>
    </row>
    <row r="38" spans="1:13" ht="12.6" customHeight="1">
      <c r="A38" s="61" t="s">
        <v>383</v>
      </c>
      <c r="B38" s="61" t="s">
        <v>322</v>
      </c>
      <c r="C38" s="152">
        <v>54.6</v>
      </c>
      <c r="D38" s="62">
        <v>0</v>
      </c>
      <c r="E38" s="62">
        <v>0</v>
      </c>
      <c r="F38" s="62">
        <v>19</v>
      </c>
      <c r="G38" s="62">
        <f>SUM(F38-E38)</f>
        <v>19</v>
      </c>
      <c r="H38" s="62">
        <v>10.1</v>
      </c>
      <c r="I38" s="62">
        <v>0</v>
      </c>
      <c r="J38" s="62">
        <f t="shared" si="19"/>
        <v>18.498168498168496</v>
      </c>
      <c r="K38" s="63">
        <v>0</v>
      </c>
      <c r="L38" s="64">
        <f t="shared" si="20"/>
        <v>8.9</v>
      </c>
      <c r="M38" s="64">
        <f t="shared" si="21"/>
        <v>88.118811881188122</v>
      </c>
    </row>
    <row r="39" spans="1:13" ht="12.6" customHeight="1">
      <c r="A39" s="61" t="s">
        <v>384</v>
      </c>
      <c r="B39" s="61" t="s">
        <v>321</v>
      </c>
      <c r="C39" s="152">
        <v>79.8</v>
      </c>
      <c r="D39" s="151">
        <v>90</v>
      </c>
      <c r="E39" s="150">
        <v>23</v>
      </c>
      <c r="F39" s="151">
        <v>15</v>
      </c>
      <c r="G39" s="62">
        <f>SUM(F39-E39)</f>
        <v>-8</v>
      </c>
      <c r="H39" s="62">
        <v>14.7</v>
      </c>
      <c r="I39" s="62">
        <f t="shared" ref="I39" si="22">SUM(F39/E39*100)</f>
        <v>65.217391304347828</v>
      </c>
      <c r="J39" s="62">
        <f t="shared" si="19"/>
        <v>18.421052631578945</v>
      </c>
      <c r="K39" s="63">
        <f t="shared" ref="K39" si="23">SUM(F39/D39*100)</f>
        <v>16.666666666666664</v>
      </c>
      <c r="L39" s="64">
        <f t="shared" si="20"/>
        <v>0.30000000000000071</v>
      </c>
      <c r="M39" s="64">
        <f t="shared" si="21"/>
        <v>2.0408163265306172</v>
      </c>
    </row>
    <row r="40" spans="1:13" ht="12.6" customHeight="1">
      <c r="A40" s="61" t="s">
        <v>385</v>
      </c>
      <c r="B40" s="158" t="s">
        <v>386</v>
      </c>
      <c r="C40" s="149">
        <v>12.7</v>
      </c>
      <c r="D40" s="62">
        <v>0</v>
      </c>
      <c r="E40" s="62">
        <v>0</v>
      </c>
      <c r="F40" s="62">
        <v>0</v>
      </c>
      <c r="G40" s="62">
        <f>SUM(F40-E40)</f>
        <v>0</v>
      </c>
      <c r="H40" s="62">
        <v>0</v>
      </c>
      <c r="I40" s="62">
        <v>0</v>
      </c>
      <c r="J40" s="62">
        <f t="shared" si="19"/>
        <v>0</v>
      </c>
      <c r="K40" s="63">
        <v>0</v>
      </c>
      <c r="L40" s="64">
        <f t="shared" si="20"/>
        <v>0</v>
      </c>
      <c r="M40" s="64">
        <v>0</v>
      </c>
    </row>
    <row r="41" spans="1:13">
      <c r="A41" s="61" t="s">
        <v>268</v>
      </c>
      <c r="B41" s="61" t="s">
        <v>217</v>
      </c>
      <c r="C41" s="62">
        <f>SUM(C42:C45)</f>
        <v>4320.7</v>
      </c>
      <c r="D41" s="62">
        <f>SUM(D42:D45)</f>
        <v>5085.8999999999996</v>
      </c>
      <c r="E41" s="62">
        <f>SUM(E42:E45)</f>
        <v>1237.8</v>
      </c>
      <c r="F41" s="62">
        <f>SUM(F42:F45)</f>
        <v>1283.1000000000001</v>
      </c>
      <c r="G41" s="62">
        <f>SUM(F41-E41)</f>
        <v>45.300000000000182</v>
      </c>
      <c r="H41" s="62">
        <f>SUM(H42:H45)</f>
        <v>760.2</v>
      </c>
      <c r="I41" s="62">
        <f>SUM(F41/E41*100)</f>
        <v>103.65971885603491</v>
      </c>
      <c r="J41" s="62">
        <f t="shared" si="19"/>
        <v>17.594371282431091</v>
      </c>
      <c r="K41" s="63">
        <f t="shared" si="14"/>
        <v>25.228573113903145</v>
      </c>
      <c r="L41" s="64">
        <f t="shared" si="20"/>
        <v>522.90000000000009</v>
      </c>
      <c r="M41" s="64">
        <f t="shared" ref="M41:M49" si="24">(F41/H41*100)-100</f>
        <v>68.784530386740357</v>
      </c>
    </row>
    <row r="42" spans="1:13">
      <c r="A42" s="61" t="s">
        <v>269</v>
      </c>
      <c r="B42" s="61" t="s">
        <v>270</v>
      </c>
      <c r="C42" s="152">
        <v>1215.8</v>
      </c>
      <c r="D42" s="151">
        <v>1528.5</v>
      </c>
      <c r="E42" s="150">
        <v>404.1</v>
      </c>
      <c r="F42" s="151">
        <v>424.9</v>
      </c>
      <c r="G42" s="62">
        <f t="shared" si="17"/>
        <v>20.799999999999955</v>
      </c>
      <c r="H42" s="62">
        <v>252</v>
      </c>
      <c r="I42" s="62">
        <f t="shared" si="18"/>
        <v>105.14724078198465</v>
      </c>
      <c r="J42" s="62">
        <f t="shared" si="19"/>
        <v>20.727093271919724</v>
      </c>
      <c r="K42" s="63">
        <f t="shared" si="14"/>
        <v>27.798495256787696</v>
      </c>
      <c r="L42" s="64">
        <f t="shared" si="20"/>
        <v>172.89999999999998</v>
      </c>
      <c r="M42" s="64">
        <f>(F42/H42*100)-100</f>
        <v>68.611111111111114</v>
      </c>
    </row>
    <row r="43" spans="1:13" ht="23.25" customHeight="1">
      <c r="A43" s="154" t="s">
        <v>345</v>
      </c>
      <c r="B43" s="66" t="s">
        <v>219</v>
      </c>
      <c r="C43" s="152">
        <v>161</v>
      </c>
      <c r="D43" s="153">
        <v>174.9</v>
      </c>
      <c r="E43" s="150">
        <v>41.9</v>
      </c>
      <c r="F43" s="153">
        <v>40</v>
      </c>
      <c r="G43" s="62">
        <f t="shared" si="17"/>
        <v>-1.8999999999999986</v>
      </c>
      <c r="H43" s="62">
        <v>43.4</v>
      </c>
      <c r="I43" s="62">
        <f t="shared" si="18"/>
        <v>95.465393794749403</v>
      </c>
      <c r="J43" s="62">
        <f t="shared" si="19"/>
        <v>26.956521739130434</v>
      </c>
      <c r="K43" s="63">
        <f t="shared" si="14"/>
        <v>22.870211549456833</v>
      </c>
      <c r="L43" s="64">
        <f>F43-H43</f>
        <v>-3.3999999999999986</v>
      </c>
      <c r="M43" s="64">
        <f t="shared" si="24"/>
        <v>-7.834101382488484</v>
      </c>
    </row>
    <row r="44" spans="1:13" ht="24.75" customHeight="1">
      <c r="A44" s="154" t="s">
        <v>346</v>
      </c>
      <c r="B44" s="66" t="s">
        <v>271</v>
      </c>
      <c r="C44" s="152">
        <v>2027.4</v>
      </c>
      <c r="D44" s="153">
        <v>2282.5</v>
      </c>
      <c r="E44" s="150">
        <v>591.79999999999995</v>
      </c>
      <c r="F44" s="153">
        <v>575.5</v>
      </c>
      <c r="G44" s="62">
        <f t="shared" si="17"/>
        <v>-16.299999999999955</v>
      </c>
      <c r="H44" s="62">
        <v>464.8</v>
      </c>
      <c r="I44" s="62">
        <f t="shared" si="18"/>
        <v>97.245691111862115</v>
      </c>
      <c r="J44" s="62">
        <f>SUM(H44/C44*100)</f>
        <v>22.925914964979775</v>
      </c>
      <c r="K44" s="63">
        <f t="shared" si="14"/>
        <v>25.213581599123771</v>
      </c>
      <c r="L44" s="64">
        <f t="shared" si="20"/>
        <v>110.69999999999999</v>
      </c>
      <c r="M44" s="64">
        <f t="shared" si="24"/>
        <v>23.816695352839929</v>
      </c>
    </row>
    <row r="45" spans="1:13">
      <c r="A45" s="61" t="s">
        <v>347</v>
      </c>
      <c r="B45" s="66" t="s">
        <v>387</v>
      </c>
      <c r="C45" s="152">
        <v>916.5</v>
      </c>
      <c r="D45" s="62">
        <v>1100</v>
      </c>
      <c r="E45" s="62">
        <v>200</v>
      </c>
      <c r="F45" s="62">
        <v>242.7</v>
      </c>
      <c r="G45" s="62">
        <f t="shared" si="17"/>
        <v>42.699999999999989</v>
      </c>
      <c r="H45" s="62">
        <v>0</v>
      </c>
      <c r="I45" s="62">
        <f>SUM(F45/E45*100)</f>
        <v>121.35000000000001</v>
      </c>
      <c r="J45" s="62">
        <f>SUM(H45/C45*100)</f>
        <v>0</v>
      </c>
      <c r="K45" s="63">
        <f>SUM(F45/D45*100)</f>
        <v>22.063636363636363</v>
      </c>
      <c r="L45" s="64">
        <f>F45-H45</f>
        <v>242.7</v>
      </c>
      <c r="M45" s="62">
        <v>0</v>
      </c>
    </row>
    <row r="46" spans="1:13">
      <c r="A46" s="61" t="s">
        <v>275</v>
      </c>
      <c r="B46" s="61" t="s">
        <v>272</v>
      </c>
      <c r="C46" s="62">
        <f>SUM(C47+C48)</f>
        <v>3012.5</v>
      </c>
      <c r="D46" s="62">
        <f>SUM(D47+D48)</f>
        <v>2940</v>
      </c>
      <c r="E46" s="62">
        <f>SUM(E47+E48)</f>
        <v>1237</v>
      </c>
      <c r="F46" s="62">
        <f>SUM(F47+F48)</f>
        <v>1622</v>
      </c>
      <c r="G46" s="62">
        <f>SUM(F46-E46)</f>
        <v>385</v>
      </c>
      <c r="H46" s="62">
        <f>SUM(H47:H48)</f>
        <v>1509.1999999999998</v>
      </c>
      <c r="I46" s="62">
        <f t="shared" si="18"/>
        <v>131.12368633791431</v>
      </c>
      <c r="J46" s="62">
        <f t="shared" si="19"/>
        <v>50.097925311203319</v>
      </c>
      <c r="K46" s="63">
        <f t="shared" si="14"/>
        <v>55.170068027210881</v>
      </c>
      <c r="L46" s="64">
        <f>F46-H46</f>
        <v>112.80000000000018</v>
      </c>
      <c r="M46" s="64">
        <f t="shared" si="24"/>
        <v>7.4741584945666801</v>
      </c>
    </row>
    <row r="47" spans="1:13">
      <c r="A47" s="61" t="s">
        <v>277</v>
      </c>
      <c r="B47" s="61" t="s">
        <v>273</v>
      </c>
      <c r="C47" s="152">
        <v>104</v>
      </c>
      <c r="D47" s="151">
        <v>160</v>
      </c>
      <c r="E47" s="150">
        <v>27</v>
      </c>
      <c r="F47" s="151">
        <v>30.9</v>
      </c>
      <c r="G47" s="62">
        <f t="shared" si="17"/>
        <v>3.8999999999999986</v>
      </c>
      <c r="H47" s="62">
        <v>22.1</v>
      </c>
      <c r="I47" s="62">
        <f t="shared" si="18"/>
        <v>114.44444444444444</v>
      </c>
      <c r="J47" s="62">
        <f t="shared" si="19"/>
        <v>21.250000000000004</v>
      </c>
      <c r="K47" s="63">
        <f t="shared" si="14"/>
        <v>19.3125</v>
      </c>
      <c r="L47" s="64">
        <f t="shared" si="20"/>
        <v>8.7999999999999972</v>
      </c>
      <c r="M47" s="64">
        <f t="shared" si="24"/>
        <v>39.819004524886878</v>
      </c>
    </row>
    <row r="48" spans="1:13" ht="12.75" customHeight="1">
      <c r="A48" s="61" t="s">
        <v>388</v>
      </c>
      <c r="B48" s="61" t="s">
        <v>220</v>
      </c>
      <c r="C48" s="152">
        <v>2908.5</v>
      </c>
      <c r="D48" s="151">
        <v>2780</v>
      </c>
      <c r="E48" s="150">
        <v>1210</v>
      </c>
      <c r="F48" s="151">
        <v>1591.1</v>
      </c>
      <c r="G48" s="62">
        <f>SUM(F48-E48)</f>
        <v>381.09999999999991</v>
      </c>
      <c r="H48" s="62">
        <v>1487.1</v>
      </c>
      <c r="I48" s="62">
        <f t="shared" si="18"/>
        <v>131.49586776859502</v>
      </c>
      <c r="J48" s="62">
        <f t="shared" si="19"/>
        <v>51.129448169159353</v>
      </c>
      <c r="K48" s="63">
        <f t="shared" si="14"/>
        <v>57.233812949640281</v>
      </c>
      <c r="L48" s="64">
        <f t="shared" si="20"/>
        <v>104</v>
      </c>
      <c r="M48" s="64">
        <f>(F48/H48*100)-100</f>
        <v>6.9934772375764851</v>
      </c>
    </row>
    <row r="49" spans="1:13" ht="16.5" customHeight="1">
      <c r="A49" s="61" t="s">
        <v>389</v>
      </c>
      <c r="B49" s="61" t="s">
        <v>274</v>
      </c>
      <c r="C49" s="152">
        <v>2837</v>
      </c>
      <c r="D49" s="153">
        <v>2700</v>
      </c>
      <c r="E49" s="150">
        <v>1200</v>
      </c>
      <c r="F49" s="153">
        <v>1581</v>
      </c>
      <c r="G49" s="62">
        <f t="shared" si="17"/>
        <v>381</v>
      </c>
      <c r="H49" s="62">
        <v>1480</v>
      </c>
      <c r="I49" s="62">
        <f>SUM(F49/E49*100)</f>
        <v>131.75</v>
      </c>
      <c r="J49" s="62">
        <f t="shared" si="19"/>
        <v>52.167782869228063</v>
      </c>
      <c r="K49" s="63">
        <f t="shared" si="14"/>
        <v>58.555555555555557</v>
      </c>
      <c r="L49" s="64">
        <f t="shared" si="20"/>
        <v>101</v>
      </c>
      <c r="M49" s="64">
        <f t="shared" si="24"/>
        <v>6.8243243243243228</v>
      </c>
    </row>
    <row r="50" spans="1:13" ht="18" customHeight="1">
      <c r="A50" s="154" t="s">
        <v>278</v>
      </c>
      <c r="B50" s="66" t="s">
        <v>276</v>
      </c>
      <c r="C50" s="152">
        <v>174.5</v>
      </c>
      <c r="D50" s="151">
        <v>110</v>
      </c>
      <c r="E50" s="150">
        <v>22</v>
      </c>
      <c r="F50" s="153">
        <v>50.4</v>
      </c>
      <c r="G50" s="62">
        <f t="shared" si="17"/>
        <v>28.4</v>
      </c>
      <c r="H50" s="62">
        <v>29.2</v>
      </c>
      <c r="I50" s="62">
        <f t="shared" ref="I50:I51" si="25">SUM(F50/E50*100)</f>
        <v>229.09090909090909</v>
      </c>
      <c r="J50" s="62">
        <f t="shared" si="19"/>
        <v>16.733524355300862</v>
      </c>
      <c r="K50" s="63">
        <f t="shared" si="14"/>
        <v>45.81818181818182</v>
      </c>
      <c r="L50" s="64">
        <f t="shared" si="20"/>
        <v>21.2</v>
      </c>
      <c r="M50" s="64">
        <f>(F50/H50*100)-100</f>
        <v>72.602739726027409</v>
      </c>
    </row>
    <row r="51" spans="1:13" ht="15" customHeight="1">
      <c r="A51" s="61" t="s">
        <v>390</v>
      </c>
      <c r="B51" s="61" t="s">
        <v>279</v>
      </c>
      <c r="C51" s="152">
        <v>291.8</v>
      </c>
      <c r="D51" s="151">
        <v>300</v>
      </c>
      <c r="E51" s="150">
        <v>50</v>
      </c>
      <c r="F51" s="153">
        <v>46.5</v>
      </c>
      <c r="G51" s="62">
        <f t="shared" si="17"/>
        <v>-3.5</v>
      </c>
      <c r="H51" s="62">
        <v>72</v>
      </c>
      <c r="I51" s="62">
        <f t="shared" si="25"/>
        <v>93</v>
      </c>
      <c r="J51" s="62">
        <f t="shared" si="19"/>
        <v>24.67443454420836</v>
      </c>
      <c r="K51" s="63">
        <f t="shared" si="14"/>
        <v>15.5</v>
      </c>
      <c r="L51" s="64">
        <f t="shared" si="20"/>
        <v>-25.5</v>
      </c>
      <c r="M51" s="64">
        <f>(F51/H51*100)-100</f>
        <v>-35.416666666666657</v>
      </c>
    </row>
    <row r="52" spans="1:13" ht="35.450000000000003" customHeight="1">
      <c r="A52" s="159" t="s">
        <v>3</v>
      </c>
      <c r="B52" s="67" t="s">
        <v>280</v>
      </c>
      <c r="C52" s="58">
        <f>C53</f>
        <v>437.3</v>
      </c>
      <c r="D52" s="58">
        <f>D53</f>
        <v>200</v>
      </c>
      <c r="E52" s="58">
        <f>E53</f>
        <v>80</v>
      </c>
      <c r="F52" s="58">
        <f>F53</f>
        <v>121.8</v>
      </c>
      <c r="G52" s="58">
        <f t="shared" si="17"/>
        <v>41.8</v>
      </c>
      <c r="H52" s="58">
        <f>H53</f>
        <v>85.1</v>
      </c>
      <c r="I52" s="58">
        <f t="shared" ref="I52:I54" si="26">SUM(F52/E52*100)</f>
        <v>152.25</v>
      </c>
      <c r="J52" s="58">
        <f t="shared" si="19"/>
        <v>19.460324719871942</v>
      </c>
      <c r="K52" s="59">
        <f t="shared" ref="K52:K54" si="27">SUM(F52/D52*100)</f>
        <v>60.9</v>
      </c>
      <c r="L52" s="60">
        <f t="shared" si="20"/>
        <v>36.700000000000003</v>
      </c>
      <c r="M52" s="60">
        <f>(F52/H52*100)-100</f>
        <v>43.125734430082247</v>
      </c>
    </row>
    <row r="53" spans="1:13" ht="21.75" customHeight="1">
      <c r="A53" s="160" t="s">
        <v>218</v>
      </c>
      <c r="B53" s="68" t="s">
        <v>221</v>
      </c>
      <c r="C53" s="152">
        <v>437.3</v>
      </c>
      <c r="D53" s="153">
        <v>200</v>
      </c>
      <c r="E53" s="69">
        <v>80</v>
      </c>
      <c r="F53" s="153">
        <v>121.8</v>
      </c>
      <c r="G53" s="62">
        <f t="shared" si="17"/>
        <v>41.8</v>
      </c>
      <c r="H53" s="69">
        <v>85.1</v>
      </c>
      <c r="I53" s="62">
        <f>SUM(F53/E53*100)</f>
        <v>152.25</v>
      </c>
      <c r="J53" s="62">
        <f t="shared" si="19"/>
        <v>19.460324719871942</v>
      </c>
      <c r="K53" s="63">
        <f t="shared" si="27"/>
        <v>60.9</v>
      </c>
      <c r="L53" s="64">
        <f>F53-H53</f>
        <v>36.700000000000003</v>
      </c>
      <c r="M53" s="64">
        <f>(F53/H53*100)-100</f>
        <v>43.125734430082247</v>
      </c>
    </row>
    <row r="54" spans="1:13" ht="13.5" customHeight="1">
      <c r="A54" s="61" t="s">
        <v>281</v>
      </c>
      <c r="B54" s="161" t="s">
        <v>323</v>
      </c>
      <c r="C54" s="152">
        <v>236.1</v>
      </c>
      <c r="D54" s="153">
        <v>150</v>
      </c>
      <c r="E54" s="150">
        <v>64</v>
      </c>
      <c r="F54" s="151">
        <v>67.900000000000006</v>
      </c>
      <c r="G54" s="62">
        <f t="shared" si="17"/>
        <v>3.9000000000000057</v>
      </c>
      <c r="H54" s="62">
        <v>9.6999999999999993</v>
      </c>
      <c r="I54" s="62">
        <f t="shared" si="26"/>
        <v>106.09375000000001</v>
      </c>
      <c r="J54" s="62">
        <f t="shared" si="19"/>
        <v>4.1084286319356202</v>
      </c>
      <c r="K54" s="63">
        <f t="shared" si="27"/>
        <v>45.266666666666673</v>
      </c>
      <c r="L54" s="64">
        <f>F54-H54</f>
        <v>58.2</v>
      </c>
      <c r="M54" s="62" t="s">
        <v>340</v>
      </c>
    </row>
    <row r="55" spans="1:13" ht="13.5" customHeight="1">
      <c r="I55" s="70"/>
      <c r="J55" s="70"/>
      <c r="K55" s="70"/>
      <c r="L55" s="70"/>
    </row>
    <row r="56" spans="1:13" ht="13.5" customHeight="1">
      <c r="A56" s="71"/>
      <c r="B56" s="71"/>
      <c r="C56" s="71"/>
      <c r="D56" s="71"/>
      <c r="E56" s="71"/>
      <c r="F56" s="193"/>
      <c r="G56" s="193"/>
      <c r="H56" s="193"/>
      <c r="I56" s="71"/>
      <c r="J56" s="71"/>
      <c r="K56" s="198"/>
      <c r="L56" s="198"/>
      <c r="M56" s="71"/>
    </row>
    <row r="57" spans="1:13" ht="13.5" customHeight="1"/>
    <row r="58" spans="1:13" ht="13.5" customHeight="1"/>
    <row r="59" spans="1:13" ht="13.5" customHeight="1"/>
    <row r="60" spans="1:13" ht="13.5" customHeight="1"/>
    <row r="61" spans="1:13" ht="13.5" customHeight="1"/>
    <row r="62" spans="1:13" ht="13.5" customHeight="1"/>
    <row r="63" spans="1:13" ht="13.5" customHeight="1"/>
    <row r="64" spans="1:13" ht="13.5" customHeight="1"/>
  </sheetData>
  <mergeCells count="12">
    <mergeCell ref="L4:M4"/>
    <mergeCell ref="K56:L56"/>
    <mergeCell ref="L1:M1"/>
    <mergeCell ref="C4:C5"/>
    <mergeCell ref="D4:D5"/>
    <mergeCell ref="E4:G4"/>
    <mergeCell ref="H4:H5"/>
    <mergeCell ref="I4:K4"/>
    <mergeCell ref="A2:M2"/>
    <mergeCell ref="L3:M3"/>
    <mergeCell ref="A4:A5"/>
    <mergeCell ref="B4:B5"/>
  </mergeCells>
  <phoneticPr fontId="0" type="noConversion"/>
  <pageMargins left="0.47244094488188981" right="0.35433070866141736" top="0.86614173228346458" bottom="0.62992125984251968" header="0.51181102362204722" footer="0.51181102362204722"/>
  <pageSetup paperSize="9" orientation="landscape" r:id="rId1"/>
  <headerFooter differentFirst="1" alignWithMargins="0">
    <oddHeader>&amp;C&amp;N&amp;R1 lentelė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zoomScaleNormal="100" workbookViewId="0"/>
  </sheetViews>
  <sheetFormatPr defaultRowHeight="12.75"/>
  <cols>
    <col min="1" max="1" width="5.140625" customWidth="1"/>
    <col min="4" max="4" width="7.42578125" customWidth="1"/>
    <col min="5" max="5" width="13.85546875" customWidth="1"/>
    <col min="6" max="6" width="12.28515625" customWidth="1"/>
    <col min="7" max="8" width="7.85546875" customWidth="1"/>
    <col min="9" max="9" width="8.140625" customWidth="1"/>
    <col min="10" max="10" width="9.5703125" bestFit="1" customWidth="1"/>
  </cols>
  <sheetData>
    <row r="1" spans="1:11">
      <c r="J1" t="s">
        <v>167</v>
      </c>
    </row>
    <row r="3" spans="1:11">
      <c r="A3" s="218" t="s">
        <v>391</v>
      </c>
      <c r="B3" s="218"/>
      <c r="C3" s="218"/>
      <c r="D3" s="218"/>
      <c r="E3" s="218"/>
      <c r="F3" s="218"/>
      <c r="G3" s="218"/>
      <c r="H3" s="218"/>
      <c r="I3" s="218"/>
      <c r="J3" s="218"/>
    </row>
    <row r="4" spans="1:11">
      <c r="A4" s="218" t="s">
        <v>12</v>
      </c>
      <c r="B4" s="218"/>
      <c r="C4" s="218"/>
      <c r="D4" s="218"/>
      <c r="E4" s="218"/>
      <c r="F4" s="218"/>
      <c r="G4" s="218"/>
      <c r="H4" s="218"/>
      <c r="I4" s="218"/>
      <c r="J4" s="218"/>
    </row>
    <row r="5" spans="1:11">
      <c r="J5" s="104" t="s">
        <v>10</v>
      </c>
    </row>
    <row r="6" spans="1:11">
      <c r="A6" s="108" t="s">
        <v>282</v>
      </c>
      <c r="B6" s="219" t="s">
        <v>13</v>
      </c>
      <c r="C6" s="220"/>
      <c r="D6" s="220"/>
      <c r="E6" s="221"/>
      <c r="F6" s="225" t="s">
        <v>14</v>
      </c>
      <c r="G6" s="225" t="s">
        <v>224</v>
      </c>
      <c r="H6" s="227" t="s">
        <v>15</v>
      </c>
      <c r="I6" s="229" t="s">
        <v>8</v>
      </c>
      <c r="J6" s="230"/>
    </row>
    <row r="7" spans="1:11" ht="23.25" customHeight="1">
      <c r="A7" s="109" t="s">
        <v>283</v>
      </c>
      <c r="B7" s="222"/>
      <c r="C7" s="223"/>
      <c r="D7" s="223"/>
      <c r="E7" s="224"/>
      <c r="F7" s="226"/>
      <c r="G7" s="226"/>
      <c r="H7" s="228"/>
      <c r="I7" s="72" t="s">
        <v>284</v>
      </c>
      <c r="J7" s="73" t="s">
        <v>285</v>
      </c>
    </row>
    <row r="8" spans="1:11">
      <c r="A8" s="4" t="s">
        <v>0</v>
      </c>
      <c r="B8" s="212" t="s">
        <v>16</v>
      </c>
      <c r="C8" s="213"/>
      <c r="D8" s="213"/>
      <c r="E8" s="214"/>
      <c r="F8" s="4">
        <v>132.6</v>
      </c>
      <c r="G8" s="4">
        <v>45</v>
      </c>
      <c r="H8" s="4">
        <v>45.8</v>
      </c>
      <c r="I8" s="7">
        <f t="shared" ref="I8:I47" si="0">SUM(H8/F8*100)</f>
        <v>34.539969834087479</v>
      </c>
      <c r="J8" s="7">
        <f t="shared" ref="J8:J48" si="1">SUM(H8/G8*100)</f>
        <v>101.77777777777777</v>
      </c>
    </row>
    <row r="9" spans="1:11">
      <c r="A9" s="4" t="s">
        <v>1</v>
      </c>
      <c r="B9" s="212" t="s">
        <v>17</v>
      </c>
      <c r="C9" s="213"/>
      <c r="D9" s="213"/>
      <c r="E9" s="214"/>
      <c r="F9" s="4">
        <v>80.900000000000006</v>
      </c>
      <c r="G9" s="4">
        <v>24</v>
      </c>
      <c r="H9" s="4">
        <v>24.8</v>
      </c>
      <c r="I9" s="7">
        <f t="shared" si="0"/>
        <v>30.655129789864027</v>
      </c>
      <c r="J9" s="7">
        <f t="shared" si="1"/>
        <v>103.33333333333334</v>
      </c>
    </row>
    <row r="10" spans="1:11">
      <c r="A10" s="4" t="s">
        <v>2</v>
      </c>
      <c r="B10" s="212" t="s">
        <v>392</v>
      </c>
      <c r="C10" s="213"/>
      <c r="D10" s="213"/>
      <c r="E10" s="214"/>
      <c r="F10" s="4">
        <v>87.2</v>
      </c>
      <c r="G10" s="4">
        <v>23.3</v>
      </c>
      <c r="H10" s="4">
        <v>23.7</v>
      </c>
      <c r="I10" s="7">
        <f t="shared" si="0"/>
        <v>27.178899082568808</v>
      </c>
      <c r="J10" s="7">
        <f t="shared" si="1"/>
        <v>101.71673819742489</v>
      </c>
    </row>
    <row r="11" spans="1:11">
      <c r="A11" s="4" t="s">
        <v>3</v>
      </c>
      <c r="B11" s="212" t="s">
        <v>18</v>
      </c>
      <c r="C11" s="213"/>
      <c r="D11" s="213"/>
      <c r="E11" s="214"/>
      <c r="F11" s="4">
        <v>38.6</v>
      </c>
      <c r="G11" s="4">
        <v>10.5</v>
      </c>
      <c r="H11" s="4">
        <v>10.3</v>
      </c>
      <c r="I11" s="7">
        <f t="shared" si="0"/>
        <v>26.683937823834196</v>
      </c>
      <c r="J11" s="7">
        <f t="shared" si="1"/>
        <v>98.095238095238102</v>
      </c>
    </row>
    <row r="12" spans="1:11">
      <c r="A12" s="4" t="s">
        <v>4</v>
      </c>
      <c r="B12" s="212" t="s">
        <v>393</v>
      </c>
      <c r="C12" s="213"/>
      <c r="D12" s="213"/>
      <c r="E12" s="214"/>
      <c r="F12" s="4">
        <v>73.2</v>
      </c>
      <c r="G12" s="4">
        <v>26</v>
      </c>
      <c r="H12" s="4">
        <v>28.9</v>
      </c>
      <c r="I12" s="7">
        <f t="shared" si="0"/>
        <v>39.480874316939882</v>
      </c>
      <c r="J12" s="7">
        <f t="shared" si="1"/>
        <v>111.15384615384616</v>
      </c>
    </row>
    <row r="13" spans="1:11">
      <c r="A13" s="4" t="s">
        <v>5</v>
      </c>
      <c r="B13" s="3" t="s">
        <v>19</v>
      </c>
      <c r="E13" s="8"/>
      <c r="F13" s="4">
        <v>157.19999999999999</v>
      </c>
      <c r="G13" s="4">
        <v>48.3</v>
      </c>
      <c r="H13" s="4">
        <v>50</v>
      </c>
      <c r="I13" s="7">
        <f t="shared" si="0"/>
        <v>31.806615776081426</v>
      </c>
      <c r="J13" s="7">
        <f t="shared" si="1"/>
        <v>103.51966873706004</v>
      </c>
      <c r="K13" s="83"/>
    </row>
    <row r="14" spans="1:11">
      <c r="A14" s="4" t="s">
        <v>6</v>
      </c>
      <c r="B14" s="212" t="s">
        <v>394</v>
      </c>
      <c r="C14" s="213"/>
      <c r="D14" s="213"/>
      <c r="E14" s="214"/>
      <c r="F14" s="4">
        <v>43</v>
      </c>
      <c r="G14" s="4">
        <v>12</v>
      </c>
      <c r="H14" s="4">
        <v>9.5</v>
      </c>
      <c r="I14" s="7">
        <f t="shared" si="0"/>
        <v>22.093023255813954</v>
      </c>
      <c r="J14" s="7">
        <f t="shared" si="1"/>
        <v>79.166666666666657</v>
      </c>
    </row>
    <row r="15" spans="1:11">
      <c r="A15" s="4" t="s">
        <v>7</v>
      </c>
      <c r="B15" s="212" t="s">
        <v>20</v>
      </c>
      <c r="C15" s="213"/>
      <c r="D15" s="213"/>
      <c r="E15" s="214"/>
      <c r="F15" s="4">
        <v>13.4</v>
      </c>
      <c r="G15" s="4">
        <v>4</v>
      </c>
      <c r="H15" s="4">
        <v>3.2</v>
      </c>
      <c r="I15" s="7">
        <f t="shared" si="0"/>
        <v>23.880597014925371</v>
      </c>
      <c r="J15" s="7">
        <f t="shared" si="1"/>
        <v>80</v>
      </c>
    </row>
    <row r="16" spans="1:11">
      <c r="A16" s="4" t="s">
        <v>21</v>
      </c>
      <c r="B16" s="212" t="s">
        <v>22</v>
      </c>
      <c r="C16" s="213"/>
      <c r="D16" s="213"/>
      <c r="E16" s="214"/>
      <c r="F16" s="4">
        <v>107.5</v>
      </c>
      <c r="G16" s="4">
        <v>28</v>
      </c>
      <c r="H16" s="4">
        <v>26.2</v>
      </c>
      <c r="I16" s="7">
        <f t="shared" si="0"/>
        <v>24.372093023255815</v>
      </c>
      <c r="J16" s="7">
        <f t="shared" si="1"/>
        <v>93.571428571428569</v>
      </c>
    </row>
    <row r="17" spans="1:11">
      <c r="A17" s="4" t="s">
        <v>23</v>
      </c>
      <c r="B17" s="212" t="s">
        <v>25</v>
      </c>
      <c r="C17" s="213"/>
      <c r="D17" s="213"/>
      <c r="E17" s="214"/>
      <c r="F17" s="4">
        <v>60.8</v>
      </c>
      <c r="G17" s="4">
        <v>16.3</v>
      </c>
      <c r="H17" s="4">
        <v>14.7</v>
      </c>
      <c r="I17" s="7">
        <f t="shared" si="0"/>
        <v>24.177631578947366</v>
      </c>
      <c r="J17" s="7">
        <f t="shared" si="1"/>
        <v>90.184049079754587</v>
      </c>
    </row>
    <row r="18" spans="1:11">
      <c r="A18" s="4" t="s">
        <v>24</v>
      </c>
      <c r="B18" s="212" t="s">
        <v>27</v>
      </c>
      <c r="C18" s="213"/>
      <c r="D18" s="213"/>
      <c r="E18" s="214"/>
      <c r="F18" s="4">
        <v>89</v>
      </c>
      <c r="G18" s="4">
        <v>22.5</v>
      </c>
      <c r="H18" s="4">
        <v>24.6</v>
      </c>
      <c r="I18" s="7">
        <f t="shared" si="0"/>
        <v>27.640449438202246</v>
      </c>
      <c r="J18" s="7">
        <f t="shared" si="1"/>
        <v>109.33333333333334</v>
      </c>
    </row>
    <row r="19" spans="1:11">
      <c r="A19" s="4" t="s">
        <v>26</v>
      </c>
      <c r="B19" s="212" t="s">
        <v>30</v>
      </c>
      <c r="C19" s="213"/>
      <c r="D19" s="213"/>
      <c r="E19" s="214"/>
      <c r="F19" s="4">
        <v>52.8</v>
      </c>
      <c r="G19" s="4">
        <v>15</v>
      </c>
      <c r="H19" s="4">
        <v>12.8</v>
      </c>
      <c r="I19" s="7">
        <f t="shared" si="0"/>
        <v>24.242424242424246</v>
      </c>
      <c r="J19" s="7">
        <f t="shared" si="1"/>
        <v>85.333333333333343</v>
      </c>
    </row>
    <row r="20" spans="1:11">
      <c r="A20" s="4" t="s">
        <v>28</v>
      </c>
      <c r="B20" s="212" t="s">
        <v>33</v>
      </c>
      <c r="C20" s="213"/>
      <c r="D20" s="213"/>
      <c r="E20" s="214"/>
      <c r="F20" s="4">
        <v>121.7</v>
      </c>
      <c r="G20" s="4">
        <v>31.9</v>
      </c>
      <c r="H20" s="4">
        <v>29.5</v>
      </c>
      <c r="I20" s="7">
        <f t="shared" si="0"/>
        <v>24.239934264585045</v>
      </c>
      <c r="J20" s="7">
        <f t="shared" si="1"/>
        <v>92.476489028213166</v>
      </c>
    </row>
    <row r="21" spans="1:11">
      <c r="A21" s="4" t="s">
        <v>29</v>
      </c>
      <c r="B21" s="212" t="s">
        <v>35</v>
      </c>
      <c r="C21" s="213"/>
      <c r="D21" s="213"/>
      <c r="E21" s="214"/>
      <c r="F21" s="4">
        <v>98.6</v>
      </c>
      <c r="G21" s="4">
        <v>27</v>
      </c>
      <c r="H21" s="4">
        <v>30</v>
      </c>
      <c r="I21" s="7">
        <f t="shared" si="0"/>
        <v>30.425963488843816</v>
      </c>
      <c r="J21" s="7">
        <f t="shared" si="1"/>
        <v>111.11111111111111</v>
      </c>
    </row>
    <row r="22" spans="1:11">
      <c r="A22" s="4" t="s">
        <v>31</v>
      </c>
      <c r="B22" s="212" t="s">
        <v>38</v>
      </c>
      <c r="C22" s="213"/>
      <c r="D22" s="213"/>
      <c r="E22" s="214"/>
      <c r="F22" s="4">
        <v>110</v>
      </c>
      <c r="G22" s="4">
        <v>27</v>
      </c>
      <c r="H22" s="4">
        <v>22.2</v>
      </c>
      <c r="I22" s="7">
        <f t="shared" si="0"/>
        <v>20.18181818181818</v>
      </c>
      <c r="J22" s="7">
        <f t="shared" si="1"/>
        <v>82.222222222222214</v>
      </c>
    </row>
    <row r="23" spans="1:11">
      <c r="A23" s="4" t="s">
        <v>32</v>
      </c>
      <c r="B23" s="212" t="s">
        <v>40</v>
      </c>
      <c r="C23" s="213"/>
      <c r="D23" s="213"/>
      <c r="E23" s="214"/>
      <c r="F23" s="4">
        <v>116.6</v>
      </c>
      <c r="G23" s="4">
        <v>29</v>
      </c>
      <c r="H23" s="4">
        <v>24.1</v>
      </c>
      <c r="I23" s="7">
        <f t="shared" si="0"/>
        <v>20.668953687821613</v>
      </c>
      <c r="J23" s="7">
        <f t="shared" si="1"/>
        <v>83.103448275862064</v>
      </c>
    </row>
    <row r="24" spans="1:11">
      <c r="A24" s="4" t="s">
        <v>34</v>
      </c>
      <c r="B24" s="212" t="s">
        <v>42</v>
      </c>
      <c r="C24" s="213"/>
      <c r="D24" s="213"/>
      <c r="E24" s="214"/>
      <c r="F24" s="4">
        <v>80.2</v>
      </c>
      <c r="G24" s="4">
        <v>19</v>
      </c>
      <c r="H24" s="4">
        <v>21.2</v>
      </c>
      <c r="I24" s="7">
        <f t="shared" si="0"/>
        <v>26.433915211970071</v>
      </c>
      <c r="J24" s="7">
        <f t="shared" si="1"/>
        <v>111.57894736842104</v>
      </c>
    </row>
    <row r="25" spans="1:11">
      <c r="A25" s="4" t="s">
        <v>36</v>
      </c>
      <c r="B25" s="212" t="s">
        <v>48</v>
      </c>
      <c r="C25" s="213"/>
      <c r="D25" s="213"/>
      <c r="E25" s="214"/>
      <c r="F25" s="4">
        <v>105.4</v>
      </c>
      <c r="G25" s="4">
        <v>23</v>
      </c>
      <c r="H25" s="4">
        <v>23.9</v>
      </c>
      <c r="I25" s="7">
        <f t="shared" si="0"/>
        <v>22.675521821631875</v>
      </c>
      <c r="J25" s="7">
        <f t="shared" si="1"/>
        <v>103.91304347826087</v>
      </c>
    </row>
    <row r="26" spans="1:11">
      <c r="A26" s="4" t="s">
        <v>37</v>
      </c>
      <c r="B26" s="212" t="s">
        <v>51</v>
      </c>
      <c r="C26" s="213"/>
      <c r="D26" s="213"/>
      <c r="E26" s="214"/>
      <c r="F26" s="4">
        <v>123.8</v>
      </c>
      <c r="G26" s="4">
        <v>30</v>
      </c>
      <c r="H26" s="4">
        <v>27.1</v>
      </c>
      <c r="I26" s="7">
        <f t="shared" si="0"/>
        <v>21.890145395799678</v>
      </c>
      <c r="J26" s="7">
        <f t="shared" si="1"/>
        <v>90.333333333333343</v>
      </c>
      <c r="K26" s="83"/>
    </row>
    <row r="27" spans="1:11">
      <c r="A27" s="4" t="s">
        <v>39</v>
      </c>
      <c r="B27" s="212" t="s">
        <v>54</v>
      </c>
      <c r="C27" s="213"/>
      <c r="D27" s="213"/>
      <c r="E27" s="214"/>
      <c r="F27" s="4">
        <v>68.099999999999994</v>
      </c>
      <c r="G27" s="4">
        <v>19</v>
      </c>
      <c r="H27" s="4">
        <v>24</v>
      </c>
      <c r="I27" s="7">
        <f t="shared" si="0"/>
        <v>35.242290748898682</v>
      </c>
      <c r="J27" s="7">
        <f t="shared" si="1"/>
        <v>126.31578947368421</v>
      </c>
    </row>
    <row r="28" spans="1:11">
      <c r="A28" s="4" t="s">
        <v>41</v>
      </c>
      <c r="B28" s="212" t="s">
        <v>58</v>
      </c>
      <c r="C28" s="213"/>
      <c r="D28" s="213"/>
      <c r="E28" s="214"/>
      <c r="F28" s="4">
        <v>12.2</v>
      </c>
      <c r="G28" s="4">
        <v>3</v>
      </c>
      <c r="H28" s="4">
        <v>4.2</v>
      </c>
      <c r="I28" s="7">
        <f t="shared" si="0"/>
        <v>34.426229508196727</v>
      </c>
      <c r="J28" s="7">
        <f t="shared" si="1"/>
        <v>140</v>
      </c>
    </row>
    <row r="29" spans="1:11">
      <c r="A29" s="4" t="s">
        <v>43</v>
      </c>
      <c r="B29" s="212" t="s">
        <v>60</v>
      </c>
      <c r="C29" s="213"/>
      <c r="D29" s="213"/>
      <c r="E29" s="214"/>
      <c r="F29" s="4">
        <v>110.6</v>
      </c>
      <c r="G29" s="4">
        <v>33</v>
      </c>
      <c r="H29" s="4">
        <v>26.8</v>
      </c>
      <c r="I29" s="7">
        <f t="shared" si="0"/>
        <v>24.231464737793853</v>
      </c>
      <c r="J29" s="7">
        <f t="shared" si="1"/>
        <v>81.212121212121218</v>
      </c>
    </row>
    <row r="30" spans="1:11">
      <c r="A30" s="4" t="s">
        <v>44</v>
      </c>
      <c r="B30" s="212" t="s">
        <v>62</v>
      </c>
      <c r="C30" s="213"/>
      <c r="D30" s="213"/>
      <c r="E30" s="214"/>
      <c r="F30" s="4">
        <v>0.5</v>
      </c>
      <c r="G30" s="4">
        <v>0.1</v>
      </c>
      <c r="H30" s="4">
        <v>0</v>
      </c>
      <c r="I30" s="7">
        <f t="shared" si="0"/>
        <v>0</v>
      </c>
      <c r="J30" s="7">
        <f t="shared" si="1"/>
        <v>0</v>
      </c>
    </row>
    <row r="31" spans="1:11">
      <c r="A31" s="4" t="s">
        <v>45</v>
      </c>
      <c r="B31" s="212" t="s">
        <v>64</v>
      </c>
      <c r="C31" s="213"/>
      <c r="D31" s="213"/>
      <c r="E31" s="214"/>
      <c r="F31" s="4">
        <v>80</v>
      </c>
      <c r="G31" s="4">
        <v>10</v>
      </c>
      <c r="H31" s="4">
        <v>0.6</v>
      </c>
      <c r="I31" s="7">
        <f t="shared" si="0"/>
        <v>0.75</v>
      </c>
      <c r="J31" s="7">
        <f t="shared" si="1"/>
        <v>6</v>
      </c>
    </row>
    <row r="32" spans="1:11">
      <c r="A32" s="4" t="s">
        <v>46</v>
      </c>
      <c r="B32" s="215" t="s">
        <v>66</v>
      </c>
      <c r="C32" s="216"/>
      <c r="D32" s="216"/>
      <c r="E32" s="217"/>
      <c r="F32" s="4">
        <v>4</v>
      </c>
      <c r="G32" s="4">
        <v>1</v>
      </c>
      <c r="H32" s="4">
        <v>0.6</v>
      </c>
      <c r="I32" s="7">
        <f t="shared" si="0"/>
        <v>15</v>
      </c>
      <c r="J32" s="7">
        <f t="shared" si="1"/>
        <v>60</v>
      </c>
    </row>
    <row r="33" spans="1:10" ht="16.149999999999999" customHeight="1">
      <c r="A33" s="4" t="s">
        <v>47</v>
      </c>
      <c r="B33" s="212" t="s">
        <v>68</v>
      </c>
      <c r="C33" s="213"/>
      <c r="D33" s="213"/>
      <c r="E33" s="214"/>
      <c r="F33" s="4">
        <v>62.9</v>
      </c>
      <c r="G33" s="4">
        <v>13.3</v>
      </c>
      <c r="H33" s="4">
        <v>10.8</v>
      </c>
      <c r="I33" s="7">
        <f t="shared" si="0"/>
        <v>17.170111287758345</v>
      </c>
      <c r="J33" s="7">
        <f t="shared" si="1"/>
        <v>81.203007518796994</v>
      </c>
    </row>
    <row r="34" spans="1:10" ht="13.5" customHeight="1">
      <c r="A34" s="4" t="s">
        <v>49</v>
      </c>
      <c r="B34" s="212" t="s">
        <v>70</v>
      </c>
      <c r="C34" s="213"/>
      <c r="D34" s="213"/>
      <c r="E34" s="214"/>
      <c r="F34" s="4">
        <v>75.3</v>
      </c>
      <c r="G34" s="4">
        <v>19</v>
      </c>
      <c r="H34" s="4">
        <v>19.399999999999999</v>
      </c>
      <c r="I34" s="7">
        <f t="shared" si="0"/>
        <v>25.763612217795483</v>
      </c>
      <c r="J34" s="7">
        <f t="shared" si="1"/>
        <v>102.10526315789473</v>
      </c>
    </row>
    <row r="35" spans="1:10" ht="13.5" customHeight="1">
      <c r="A35" s="4" t="s">
        <v>50</v>
      </c>
      <c r="B35" s="212" t="s">
        <v>72</v>
      </c>
      <c r="C35" s="213"/>
      <c r="D35" s="213"/>
      <c r="E35" s="214"/>
      <c r="F35" s="4">
        <v>34</v>
      </c>
      <c r="G35" s="4">
        <v>11</v>
      </c>
      <c r="H35" s="4">
        <v>12.7</v>
      </c>
      <c r="I35" s="7">
        <f t="shared" si="0"/>
        <v>37.352941176470587</v>
      </c>
      <c r="J35" s="7">
        <f t="shared" si="1"/>
        <v>115.45454545454545</v>
      </c>
    </row>
    <row r="36" spans="1:10" ht="13.5" customHeight="1">
      <c r="A36" s="4" t="s">
        <v>52</v>
      </c>
      <c r="B36" s="212" t="s">
        <v>73</v>
      </c>
      <c r="C36" s="213"/>
      <c r="D36" s="213"/>
      <c r="E36" s="214"/>
      <c r="F36" s="4">
        <v>1224</v>
      </c>
      <c r="G36" s="4">
        <v>331</v>
      </c>
      <c r="H36" s="4">
        <v>328.3</v>
      </c>
      <c r="I36" s="7">
        <f t="shared" si="0"/>
        <v>26.821895424836601</v>
      </c>
      <c r="J36" s="7">
        <f t="shared" si="1"/>
        <v>99.184290030211486</v>
      </c>
    </row>
    <row r="37" spans="1:10" ht="13.5" customHeight="1">
      <c r="A37" s="4" t="s">
        <v>53</v>
      </c>
      <c r="B37" s="212" t="s">
        <v>74</v>
      </c>
      <c r="C37" s="213"/>
      <c r="D37" s="213"/>
      <c r="E37" s="214"/>
      <c r="F37" s="4">
        <v>1</v>
      </c>
      <c r="G37" s="4">
        <v>0.3</v>
      </c>
      <c r="H37" s="4">
        <v>0.3</v>
      </c>
      <c r="I37" s="7">
        <f t="shared" si="0"/>
        <v>30</v>
      </c>
      <c r="J37" s="7">
        <f t="shared" si="1"/>
        <v>100</v>
      </c>
    </row>
    <row r="38" spans="1:10">
      <c r="A38" s="4" t="s">
        <v>55</v>
      </c>
      <c r="B38" s="212" t="s">
        <v>75</v>
      </c>
      <c r="C38" s="213"/>
      <c r="D38" s="213"/>
      <c r="E38" s="214"/>
      <c r="F38" s="4">
        <v>20</v>
      </c>
      <c r="G38" s="4">
        <v>4</v>
      </c>
      <c r="H38" s="4">
        <v>2.4</v>
      </c>
      <c r="I38" s="7">
        <f t="shared" si="0"/>
        <v>12</v>
      </c>
      <c r="J38" s="7">
        <f t="shared" si="1"/>
        <v>60</v>
      </c>
    </row>
    <row r="39" spans="1:10">
      <c r="A39" s="4" t="s">
        <v>56</v>
      </c>
      <c r="B39" s="212" t="s">
        <v>76</v>
      </c>
      <c r="C39" s="213"/>
      <c r="D39" s="213"/>
      <c r="E39" s="214"/>
      <c r="F39" s="4">
        <v>330.5</v>
      </c>
      <c r="G39" s="4">
        <v>85</v>
      </c>
      <c r="H39" s="4">
        <v>91.4</v>
      </c>
      <c r="I39" s="7">
        <f t="shared" si="0"/>
        <v>27.655068078668688</v>
      </c>
      <c r="J39" s="7">
        <f t="shared" si="1"/>
        <v>107.5294117647059</v>
      </c>
    </row>
    <row r="40" spans="1:10">
      <c r="A40" s="4" t="s">
        <v>57</v>
      </c>
      <c r="B40" s="212" t="s">
        <v>77</v>
      </c>
      <c r="C40" s="213"/>
      <c r="D40" s="213"/>
      <c r="E40" s="214"/>
      <c r="F40" s="4">
        <v>2</v>
      </c>
      <c r="G40" s="4">
        <v>0.7</v>
      </c>
      <c r="H40" s="4">
        <v>0</v>
      </c>
      <c r="I40" s="7">
        <f t="shared" si="0"/>
        <v>0</v>
      </c>
      <c r="J40" s="7">
        <f t="shared" si="1"/>
        <v>0</v>
      </c>
    </row>
    <row r="41" spans="1:10">
      <c r="A41" s="4" t="s">
        <v>59</v>
      </c>
      <c r="B41" s="212" t="s">
        <v>78</v>
      </c>
      <c r="C41" s="213"/>
      <c r="D41" s="213"/>
      <c r="E41" s="214"/>
      <c r="F41" s="4">
        <v>2</v>
      </c>
      <c r="G41" s="4">
        <v>0.5</v>
      </c>
      <c r="H41" s="4">
        <v>0.1</v>
      </c>
      <c r="I41" s="7">
        <f t="shared" si="0"/>
        <v>5</v>
      </c>
      <c r="J41" s="7">
        <f t="shared" si="1"/>
        <v>20</v>
      </c>
    </row>
    <row r="42" spans="1:10">
      <c r="A42" s="4" t="s">
        <v>61</v>
      </c>
      <c r="B42" s="212" t="s">
        <v>79</v>
      </c>
      <c r="C42" s="213"/>
      <c r="D42" s="213"/>
      <c r="E42" s="214"/>
      <c r="F42" s="4">
        <f>4+4.5</f>
        <v>8.5</v>
      </c>
      <c r="G42" s="4">
        <v>4</v>
      </c>
      <c r="H42" s="4">
        <v>5.5</v>
      </c>
      <c r="I42" s="7">
        <f t="shared" si="0"/>
        <v>64.705882352941174</v>
      </c>
      <c r="J42" s="7">
        <f t="shared" si="1"/>
        <v>137.5</v>
      </c>
    </row>
    <row r="43" spans="1:10">
      <c r="A43" s="4" t="s">
        <v>63</v>
      </c>
      <c r="B43" s="212" t="s">
        <v>80</v>
      </c>
      <c r="C43" s="213"/>
      <c r="D43" s="213"/>
      <c r="E43" s="214"/>
      <c r="F43" s="4">
        <v>14.5</v>
      </c>
      <c r="G43" s="4">
        <v>3</v>
      </c>
      <c r="H43" s="4">
        <v>0</v>
      </c>
      <c r="I43" s="7">
        <f t="shared" si="0"/>
        <v>0</v>
      </c>
      <c r="J43" s="7">
        <f t="shared" si="1"/>
        <v>0</v>
      </c>
    </row>
    <row r="44" spans="1:10">
      <c r="A44" s="4" t="s">
        <v>65</v>
      </c>
      <c r="B44" s="212" t="s">
        <v>81</v>
      </c>
      <c r="C44" s="213"/>
      <c r="D44" s="213"/>
      <c r="E44" s="214"/>
      <c r="F44" s="4">
        <v>3.8</v>
      </c>
      <c r="G44" s="4">
        <v>1</v>
      </c>
      <c r="H44" s="4">
        <v>0</v>
      </c>
      <c r="I44" s="7">
        <f t="shared" si="0"/>
        <v>0</v>
      </c>
      <c r="J44" s="74">
        <f t="shared" si="1"/>
        <v>0</v>
      </c>
    </row>
    <row r="45" spans="1:10">
      <c r="A45" s="4" t="s">
        <v>67</v>
      </c>
      <c r="B45" s="212" t="s">
        <v>82</v>
      </c>
      <c r="C45" s="213"/>
      <c r="D45" s="213"/>
      <c r="E45" s="214"/>
      <c r="F45" s="4">
        <v>58.6</v>
      </c>
      <c r="G45" s="4">
        <v>17</v>
      </c>
      <c r="H45" s="4">
        <v>20.399999999999999</v>
      </c>
      <c r="I45" s="7">
        <f t="shared" si="0"/>
        <v>34.812286689419793</v>
      </c>
      <c r="J45" s="74">
        <f t="shared" si="1"/>
        <v>120</v>
      </c>
    </row>
    <row r="46" spans="1:10">
      <c r="A46" s="4" t="s">
        <v>69</v>
      </c>
      <c r="B46" s="212" t="s">
        <v>83</v>
      </c>
      <c r="C46" s="213"/>
      <c r="D46" s="213"/>
      <c r="E46" s="214"/>
      <c r="F46" s="4">
        <v>1</v>
      </c>
      <c r="G46" s="4">
        <v>0.3</v>
      </c>
      <c r="H46" s="4">
        <v>0</v>
      </c>
      <c r="I46" s="7">
        <f t="shared" si="0"/>
        <v>0</v>
      </c>
      <c r="J46" s="74">
        <f t="shared" si="1"/>
        <v>0</v>
      </c>
    </row>
    <row r="47" spans="1:10">
      <c r="A47" s="4" t="s">
        <v>71</v>
      </c>
      <c r="B47" s="212" t="s">
        <v>84</v>
      </c>
      <c r="C47" s="213"/>
      <c r="D47" s="213"/>
      <c r="E47" s="214"/>
      <c r="F47" s="4">
        <v>1105</v>
      </c>
      <c r="G47" s="4">
        <v>175</v>
      </c>
      <c r="H47" s="4">
        <v>243.1</v>
      </c>
      <c r="I47" s="7">
        <f t="shared" si="0"/>
        <v>22</v>
      </c>
      <c r="J47" s="74">
        <f t="shared" si="1"/>
        <v>138.91428571428571</v>
      </c>
    </row>
    <row r="48" spans="1:10">
      <c r="A48" s="5"/>
      <c r="B48" s="162" t="s">
        <v>85</v>
      </c>
      <c r="C48" s="6"/>
      <c r="D48" s="6"/>
      <c r="E48" s="2"/>
      <c r="F48" s="9">
        <f>SUM(F8:F47)</f>
        <v>4911</v>
      </c>
      <c r="G48" s="9">
        <f>SUM(G8:G47)</f>
        <v>1193</v>
      </c>
      <c r="H48" s="9">
        <f>SUM(H8:H47)</f>
        <v>1243.0999999999999</v>
      </c>
      <c r="I48" s="7">
        <f>SUM(H48/F48*100)</f>
        <v>25.312563632661373</v>
      </c>
      <c r="J48" s="7">
        <f t="shared" si="1"/>
        <v>104.19949706621961</v>
      </c>
    </row>
    <row r="50" spans="5:7">
      <c r="E50" s="10"/>
      <c r="F50" s="10"/>
      <c r="G50" s="10"/>
    </row>
  </sheetData>
  <mergeCells count="46">
    <mergeCell ref="B44:E44"/>
    <mergeCell ref="B45:E45"/>
    <mergeCell ref="B46:E46"/>
    <mergeCell ref="B47:E47"/>
    <mergeCell ref="B39:E39"/>
    <mergeCell ref="B40:E40"/>
    <mergeCell ref="B41:E41"/>
    <mergeCell ref="B42:E42"/>
    <mergeCell ref="B43:E43"/>
    <mergeCell ref="B34:E34"/>
    <mergeCell ref="B35:E35"/>
    <mergeCell ref="B36:E36"/>
    <mergeCell ref="B37:E37"/>
    <mergeCell ref="B38:E38"/>
    <mergeCell ref="B14:E14"/>
    <mergeCell ref="B15:E15"/>
    <mergeCell ref="B18:E18"/>
    <mergeCell ref="B22:E22"/>
    <mergeCell ref="B23:E23"/>
    <mergeCell ref="B8:E8"/>
    <mergeCell ref="B9:E9"/>
    <mergeCell ref="B10:E10"/>
    <mergeCell ref="B11:E11"/>
    <mergeCell ref="B12:E12"/>
    <mergeCell ref="A3:J3"/>
    <mergeCell ref="A4:J4"/>
    <mergeCell ref="B6:E7"/>
    <mergeCell ref="F6:F7"/>
    <mergeCell ref="G6:G7"/>
    <mergeCell ref="H6:H7"/>
    <mergeCell ref="I6:J6"/>
    <mergeCell ref="B28:E28"/>
    <mergeCell ref="B33:E33"/>
    <mergeCell ref="B20:E20"/>
    <mergeCell ref="B21:E21"/>
    <mergeCell ref="B16:E16"/>
    <mergeCell ref="B17:E17"/>
    <mergeCell ref="B19:E19"/>
    <mergeCell ref="B24:E24"/>
    <mergeCell ref="B25:E25"/>
    <mergeCell ref="B26:E26"/>
    <mergeCell ref="B27:E27"/>
    <mergeCell ref="B29:E29"/>
    <mergeCell ref="B30:E30"/>
    <mergeCell ref="B31:E31"/>
    <mergeCell ref="B32:E32"/>
  </mergeCells>
  <phoneticPr fontId="2" type="noConversion"/>
  <pageMargins left="0.70866141732283472" right="0.55118110236220474" top="0.6692913385826772" bottom="0.15748031496062992" header="0.31496062992125984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9EBA-E4E7-4E3A-B128-9BD22E3AA475}">
  <dimension ref="A1:J34"/>
  <sheetViews>
    <sheetView zoomScaleNormal="100" workbookViewId="0"/>
  </sheetViews>
  <sheetFormatPr defaultRowHeight="12.75"/>
  <cols>
    <col min="1" max="1" width="5.140625" customWidth="1"/>
    <col min="4" max="4" width="7.42578125" customWidth="1"/>
    <col min="5" max="5" width="13.28515625" customWidth="1"/>
    <col min="6" max="6" width="10.42578125" customWidth="1"/>
    <col min="7" max="7" width="7.5703125" customWidth="1"/>
    <col min="8" max="8" width="7.85546875" customWidth="1"/>
    <col min="9" max="9" width="8.140625" customWidth="1"/>
    <col min="10" max="10" width="9.5703125" bestFit="1" customWidth="1"/>
  </cols>
  <sheetData>
    <row r="1" spans="1:10">
      <c r="J1" t="s">
        <v>168</v>
      </c>
    </row>
    <row r="3" spans="1:10">
      <c r="A3" s="218" t="s">
        <v>395</v>
      </c>
      <c r="B3" s="218"/>
      <c r="C3" s="218"/>
      <c r="D3" s="218"/>
      <c r="E3" s="218"/>
      <c r="F3" s="218"/>
      <c r="G3" s="218"/>
      <c r="H3" s="218"/>
      <c r="I3" s="218"/>
      <c r="J3" s="218"/>
    </row>
    <row r="4" spans="1:10">
      <c r="A4" s="218" t="s">
        <v>86</v>
      </c>
      <c r="B4" s="218"/>
      <c r="C4" s="218"/>
      <c r="D4" s="218"/>
      <c r="E4" s="218"/>
      <c r="F4" s="218"/>
      <c r="G4" s="218"/>
      <c r="H4" s="218"/>
      <c r="I4" s="218"/>
      <c r="J4" s="218"/>
    </row>
    <row r="5" spans="1:10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>
      <c r="I6" s="234" t="s">
        <v>87</v>
      </c>
      <c r="J6" s="234"/>
    </row>
    <row r="7" spans="1:10" ht="23.25" customHeight="1">
      <c r="A7" s="108" t="s">
        <v>282</v>
      </c>
      <c r="B7" s="219" t="s">
        <v>13</v>
      </c>
      <c r="C7" s="220"/>
      <c r="D7" s="220"/>
      <c r="E7" s="221"/>
      <c r="F7" s="225" t="s">
        <v>14</v>
      </c>
      <c r="G7" s="225" t="s">
        <v>224</v>
      </c>
      <c r="H7" s="227" t="s">
        <v>15</v>
      </c>
      <c r="I7" s="229" t="s">
        <v>8</v>
      </c>
      <c r="J7" s="230"/>
    </row>
    <row r="8" spans="1:10">
      <c r="A8" s="109" t="s">
        <v>283</v>
      </c>
      <c r="B8" s="222"/>
      <c r="C8" s="223"/>
      <c r="D8" s="223"/>
      <c r="E8" s="224"/>
      <c r="F8" s="226"/>
      <c r="G8" s="226"/>
      <c r="H8" s="228"/>
      <c r="I8" s="72" t="s">
        <v>284</v>
      </c>
      <c r="J8" s="73" t="s">
        <v>285</v>
      </c>
    </row>
    <row r="9" spans="1:10">
      <c r="A9" s="4" t="s">
        <v>0</v>
      </c>
      <c r="B9" s="5" t="s">
        <v>16</v>
      </c>
      <c r="C9" s="6"/>
      <c r="D9" s="6"/>
      <c r="E9" s="2"/>
      <c r="F9" s="4">
        <v>3.2</v>
      </c>
      <c r="G9" s="4">
        <v>0.7</v>
      </c>
      <c r="H9" s="4">
        <v>1.5</v>
      </c>
      <c r="I9" s="7">
        <f t="shared" ref="I9:I31" si="0">SUM(H9/F9*100)</f>
        <v>46.875</v>
      </c>
      <c r="J9" s="163" t="s">
        <v>343</v>
      </c>
    </row>
    <row r="10" spans="1:10">
      <c r="A10" s="4" t="s">
        <v>1</v>
      </c>
      <c r="B10" s="5" t="s">
        <v>17</v>
      </c>
      <c r="C10" s="6"/>
      <c r="D10" s="6"/>
      <c r="E10" s="2"/>
      <c r="F10" s="4">
        <v>2.5</v>
      </c>
      <c r="G10" s="4">
        <v>0.5</v>
      </c>
      <c r="H10" s="4">
        <v>1.4</v>
      </c>
      <c r="I10" s="7">
        <f t="shared" si="0"/>
        <v>55.999999999999993</v>
      </c>
      <c r="J10" s="163" t="s">
        <v>349</v>
      </c>
    </row>
    <row r="11" spans="1:10">
      <c r="A11" s="4" t="s">
        <v>2</v>
      </c>
      <c r="B11" s="5" t="s">
        <v>88</v>
      </c>
      <c r="C11" s="6"/>
      <c r="D11" s="6"/>
      <c r="E11" s="2"/>
      <c r="F11" s="4">
        <v>0.7</v>
      </c>
      <c r="G11" s="4">
        <v>0.7</v>
      </c>
      <c r="H11" s="4">
        <v>0.2</v>
      </c>
      <c r="I11" s="7">
        <f t="shared" si="0"/>
        <v>28.571428571428577</v>
      </c>
      <c r="J11" s="7">
        <f t="shared" ref="J11:J31" si="1">SUM(H11/G11*100)</f>
        <v>28.571428571428577</v>
      </c>
    </row>
    <row r="12" spans="1:10">
      <c r="A12" s="4" t="s">
        <v>3</v>
      </c>
      <c r="B12" s="212" t="s">
        <v>18</v>
      </c>
      <c r="C12" s="213"/>
      <c r="D12" s="213"/>
      <c r="E12" s="214"/>
      <c r="F12" s="4">
        <v>0.5</v>
      </c>
      <c r="G12" s="4">
        <v>0.1</v>
      </c>
      <c r="H12" s="4">
        <v>0</v>
      </c>
      <c r="I12" s="7">
        <f t="shared" si="0"/>
        <v>0</v>
      </c>
      <c r="J12" s="7">
        <f t="shared" si="1"/>
        <v>0</v>
      </c>
    </row>
    <row r="13" spans="1:10">
      <c r="A13" s="4" t="s">
        <v>5</v>
      </c>
      <c r="B13" s="5" t="s">
        <v>19</v>
      </c>
      <c r="C13" s="6"/>
      <c r="D13" s="6"/>
      <c r="E13" s="2"/>
      <c r="F13" s="4">
        <v>9</v>
      </c>
      <c r="G13" s="4">
        <v>2.5</v>
      </c>
      <c r="H13" s="4">
        <v>3.2</v>
      </c>
      <c r="I13" s="7">
        <f t="shared" si="0"/>
        <v>35.555555555555557</v>
      </c>
      <c r="J13" s="7">
        <f t="shared" si="1"/>
        <v>128</v>
      </c>
    </row>
    <row r="14" spans="1:10">
      <c r="A14" s="4" t="s">
        <v>6</v>
      </c>
      <c r="B14" s="231" t="s">
        <v>394</v>
      </c>
      <c r="C14" s="213"/>
      <c r="D14" s="213"/>
      <c r="E14" s="214"/>
      <c r="F14" s="4">
        <v>1.5</v>
      </c>
      <c r="G14" s="4">
        <v>0.4</v>
      </c>
      <c r="H14" s="4">
        <v>0.6</v>
      </c>
      <c r="I14" s="7">
        <f>SUM(H14/F14*100)</f>
        <v>40</v>
      </c>
      <c r="J14" s="163" t="s">
        <v>338</v>
      </c>
    </row>
    <row r="15" spans="1:10">
      <c r="A15" s="4" t="s">
        <v>7</v>
      </c>
      <c r="B15" s="212" t="s">
        <v>22</v>
      </c>
      <c r="C15" s="213"/>
      <c r="D15" s="213"/>
      <c r="E15" s="214"/>
      <c r="F15" s="4">
        <v>3</v>
      </c>
      <c r="G15" s="4">
        <v>0.5</v>
      </c>
      <c r="H15" s="4">
        <v>1.1000000000000001</v>
      </c>
      <c r="I15" s="7">
        <f t="shared" si="0"/>
        <v>36.666666666666671</v>
      </c>
      <c r="J15" s="163" t="s">
        <v>350</v>
      </c>
    </row>
    <row r="16" spans="1:10">
      <c r="A16" s="4" t="s">
        <v>21</v>
      </c>
      <c r="B16" s="212" t="s">
        <v>25</v>
      </c>
      <c r="C16" s="213"/>
      <c r="D16" s="213"/>
      <c r="E16" s="214"/>
      <c r="F16" s="4">
        <v>7.4</v>
      </c>
      <c r="G16" s="4">
        <v>2</v>
      </c>
      <c r="H16" s="4">
        <v>0.2</v>
      </c>
      <c r="I16" s="7">
        <f t="shared" si="0"/>
        <v>2.7027027027027026</v>
      </c>
      <c r="J16" s="7">
        <f t="shared" si="1"/>
        <v>10</v>
      </c>
    </row>
    <row r="17" spans="1:10">
      <c r="A17" s="4" t="s">
        <v>23</v>
      </c>
      <c r="B17" s="212" t="s">
        <v>27</v>
      </c>
      <c r="C17" s="213"/>
      <c r="D17" s="213"/>
      <c r="E17" s="214"/>
      <c r="F17" s="4">
        <v>2.5</v>
      </c>
      <c r="G17" s="4">
        <v>0.6</v>
      </c>
      <c r="H17" s="4">
        <v>0.7</v>
      </c>
      <c r="I17" s="7">
        <f t="shared" si="0"/>
        <v>27.999999999999996</v>
      </c>
      <c r="J17" s="7">
        <f t="shared" si="1"/>
        <v>116.66666666666667</v>
      </c>
    </row>
    <row r="18" spans="1:10">
      <c r="A18" s="4" t="s">
        <v>24</v>
      </c>
      <c r="B18" s="212" t="s">
        <v>33</v>
      </c>
      <c r="C18" s="213"/>
      <c r="D18" s="213"/>
      <c r="E18" s="214"/>
      <c r="F18" s="4">
        <v>4.8</v>
      </c>
      <c r="G18" s="4">
        <v>1.2</v>
      </c>
      <c r="H18" s="4">
        <v>1.1000000000000001</v>
      </c>
      <c r="I18" s="7">
        <f t="shared" si="0"/>
        <v>22.916666666666668</v>
      </c>
      <c r="J18" s="7">
        <f t="shared" si="1"/>
        <v>91.666666666666671</v>
      </c>
    </row>
    <row r="19" spans="1:10">
      <c r="A19" s="4" t="s">
        <v>26</v>
      </c>
      <c r="B19" s="231" t="s">
        <v>396</v>
      </c>
      <c r="C19" s="213"/>
      <c r="D19" s="213"/>
      <c r="E19" s="214"/>
      <c r="F19" s="4">
        <v>1.2</v>
      </c>
      <c r="G19" s="4">
        <v>0.3</v>
      </c>
      <c r="H19" s="4">
        <v>0.1</v>
      </c>
      <c r="I19" s="7">
        <f>SUM(H19/F19*100)</f>
        <v>8.3333333333333339</v>
      </c>
      <c r="J19" s="7">
        <f>SUM(H19/G19*100)</f>
        <v>33.333333333333336</v>
      </c>
    </row>
    <row r="20" spans="1:10">
      <c r="A20" s="24" t="s">
        <v>28</v>
      </c>
      <c r="B20" s="231" t="s">
        <v>397</v>
      </c>
      <c r="C20" s="213"/>
      <c r="D20" s="213"/>
      <c r="E20" s="214"/>
      <c r="F20" s="4">
        <v>0.3</v>
      </c>
      <c r="G20" s="4">
        <v>0.2</v>
      </c>
      <c r="H20" s="4">
        <v>0.3</v>
      </c>
      <c r="I20" s="7">
        <f>SUM(H20/F20*100)</f>
        <v>100</v>
      </c>
      <c r="J20" s="163" t="s">
        <v>338</v>
      </c>
    </row>
    <row r="21" spans="1:10">
      <c r="A21" s="24" t="s">
        <v>29</v>
      </c>
      <c r="B21" s="231" t="s">
        <v>398</v>
      </c>
      <c r="C21" s="213"/>
      <c r="D21" s="213"/>
      <c r="E21" s="214"/>
      <c r="F21" s="4">
        <v>0.3</v>
      </c>
      <c r="G21" s="4">
        <v>0.1</v>
      </c>
      <c r="H21" s="4">
        <v>0</v>
      </c>
      <c r="I21" s="7">
        <f t="shared" ref="I21:I22" si="2">SUM(H21/F21*100)</f>
        <v>0</v>
      </c>
      <c r="J21" s="7">
        <f t="shared" ref="J21:J22" si="3">SUM(H21/G21*100)</f>
        <v>0</v>
      </c>
    </row>
    <row r="22" spans="1:10">
      <c r="A22" s="24" t="s">
        <v>31</v>
      </c>
      <c r="B22" s="231" t="s">
        <v>399</v>
      </c>
      <c r="C22" s="213"/>
      <c r="D22" s="213"/>
      <c r="E22" s="214"/>
      <c r="F22" s="4">
        <v>0.7</v>
      </c>
      <c r="G22" s="4">
        <v>0.4</v>
      </c>
      <c r="H22" s="4">
        <v>0.3</v>
      </c>
      <c r="I22" s="7">
        <f t="shared" si="2"/>
        <v>42.857142857142861</v>
      </c>
      <c r="J22" s="7">
        <f t="shared" si="3"/>
        <v>74.999999999999986</v>
      </c>
    </row>
    <row r="23" spans="1:10">
      <c r="A23" s="24" t="s">
        <v>32</v>
      </c>
      <c r="B23" s="212" t="s">
        <v>73</v>
      </c>
      <c r="C23" s="213"/>
      <c r="D23" s="213"/>
      <c r="E23" s="214"/>
      <c r="F23" s="4">
        <v>0.3</v>
      </c>
      <c r="G23" s="4">
        <v>0.1</v>
      </c>
      <c r="H23" s="4">
        <v>0.1</v>
      </c>
      <c r="I23" s="7">
        <f t="shared" si="0"/>
        <v>33.333333333333336</v>
      </c>
      <c r="J23" s="7">
        <f t="shared" si="1"/>
        <v>100</v>
      </c>
    </row>
    <row r="24" spans="1:10">
      <c r="A24" s="24" t="s">
        <v>34</v>
      </c>
      <c r="B24" s="212" t="s">
        <v>74</v>
      </c>
      <c r="C24" s="213"/>
      <c r="D24" s="213"/>
      <c r="E24" s="214"/>
      <c r="F24" s="4">
        <v>3.5</v>
      </c>
      <c r="G24" s="4">
        <v>1</v>
      </c>
      <c r="H24" s="4">
        <v>1</v>
      </c>
      <c r="I24" s="7">
        <f t="shared" si="0"/>
        <v>28.571428571428569</v>
      </c>
      <c r="J24" s="7">
        <f t="shared" si="1"/>
        <v>100</v>
      </c>
    </row>
    <row r="25" spans="1:10">
      <c r="A25" s="24" t="s">
        <v>36</v>
      </c>
      <c r="B25" s="212" t="s">
        <v>76</v>
      </c>
      <c r="C25" s="213"/>
      <c r="D25" s="213"/>
      <c r="E25" s="214"/>
      <c r="F25" s="4">
        <v>6</v>
      </c>
      <c r="G25" s="4">
        <v>1.5</v>
      </c>
      <c r="H25" s="4">
        <v>1.1000000000000001</v>
      </c>
      <c r="I25" s="7">
        <f t="shared" si="0"/>
        <v>18.333333333333336</v>
      </c>
      <c r="J25" s="7">
        <f t="shared" si="1"/>
        <v>73.333333333333343</v>
      </c>
    </row>
    <row r="26" spans="1:10">
      <c r="A26" s="24" t="s">
        <v>37</v>
      </c>
      <c r="B26" s="212" t="s">
        <v>78</v>
      </c>
      <c r="C26" s="213"/>
      <c r="D26" s="213"/>
      <c r="E26" s="214"/>
      <c r="F26" s="4">
        <v>4</v>
      </c>
      <c r="G26" s="4">
        <v>4</v>
      </c>
      <c r="H26" s="4">
        <v>0.4</v>
      </c>
      <c r="I26" s="7">
        <f t="shared" si="0"/>
        <v>10</v>
      </c>
      <c r="J26" s="7">
        <f t="shared" si="1"/>
        <v>10</v>
      </c>
    </row>
    <row r="27" spans="1:10">
      <c r="A27" s="24" t="s">
        <v>39</v>
      </c>
      <c r="B27" s="212" t="s">
        <v>79</v>
      </c>
      <c r="C27" s="213"/>
      <c r="D27" s="213"/>
      <c r="E27" s="214"/>
      <c r="F27" s="4">
        <v>2.5</v>
      </c>
      <c r="G27" s="4">
        <v>0.7</v>
      </c>
      <c r="H27" s="4">
        <v>0.1</v>
      </c>
      <c r="I27" s="7">
        <f t="shared" si="0"/>
        <v>4</v>
      </c>
      <c r="J27" s="7">
        <f t="shared" si="1"/>
        <v>14.285714285714288</v>
      </c>
    </row>
    <row r="28" spans="1:10">
      <c r="A28" s="24" t="s">
        <v>41</v>
      </c>
      <c r="B28" s="212" t="s">
        <v>80</v>
      </c>
      <c r="C28" s="213"/>
      <c r="D28" s="213"/>
      <c r="E28" s="214"/>
      <c r="F28" s="4">
        <v>0.5</v>
      </c>
      <c r="G28" s="4">
        <v>0.2</v>
      </c>
      <c r="H28" s="4">
        <v>0.2</v>
      </c>
      <c r="I28" s="7">
        <f t="shared" si="0"/>
        <v>40</v>
      </c>
      <c r="J28" s="7">
        <f t="shared" si="1"/>
        <v>100</v>
      </c>
    </row>
    <row r="29" spans="1:10">
      <c r="A29" s="24" t="s">
        <v>43</v>
      </c>
      <c r="B29" s="212" t="s">
        <v>81</v>
      </c>
      <c r="C29" s="213"/>
      <c r="D29" s="213"/>
      <c r="E29" s="214"/>
      <c r="F29" s="4">
        <f>1.2+0.4</f>
        <v>1.6</v>
      </c>
      <c r="G29" s="4">
        <v>0.4</v>
      </c>
      <c r="H29" s="4">
        <v>0.6</v>
      </c>
      <c r="I29" s="7">
        <f t="shared" si="0"/>
        <v>37.499999999999993</v>
      </c>
      <c r="J29" s="7">
        <f t="shared" si="1"/>
        <v>149.99999999999997</v>
      </c>
    </row>
    <row r="30" spans="1:10">
      <c r="A30" s="24" t="s">
        <v>44</v>
      </c>
      <c r="B30" s="212" t="s">
        <v>82</v>
      </c>
      <c r="C30" s="213"/>
      <c r="D30" s="213"/>
      <c r="E30" s="214"/>
      <c r="F30" s="4">
        <v>26.4</v>
      </c>
      <c r="G30" s="4">
        <v>6.6</v>
      </c>
      <c r="H30" s="4">
        <v>3.2</v>
      </c>
      <c r="I30" s="7">
        <f t="shared" si="0"/>
        <v>12.121212121212123</v>
      </c>
      <c r="J30" s="7">
        <f t="shared" si="1"/>
        <v>48.484848484848492</v>
      </c>
    </row>
    <row r="31" spans="1:10">
      <c r="A31" s="24" t="s">
        <v>45</v>
      </c>
      <c r="B31" s="212" t="s">
        <v>84</v>
      </c>
      <c r="C31" s="213"/>
      <c r="D31" s="213"/>
      <c r="E31" s="214"/>
      <c r="F31" s="4">
        <v>92.5</v>
      </c>
      <c r="G31" s="4">
        <v>21.5</v>
      </c>
      <c r="H31" s="4">
        <v>22.6</v>
      </c>
      <c r="I31" s="7">
        <f t="shared" si="0"/>
        <v>24.432432432432432</v>
      </c>
      <c r="J31" s="7">
        <f t="shared" si="1"/>
        <v>105.11627906976744</v>
      </c>
    </row>
    <row r="32" spans="1:10">
      <c r="A32" s="5"/>
      <c r="B32" s="232" t="s">
        <v>85</v>
      </c>
      <c r="C32" s="232"/>
      <c r="D32" s="232"/>
      <c r="E32" s="233"/>
      <c r="F32" s="9">
        <f>SUM(F9:F31)</f>
        <v>174.89999999999998</v>
      </c>
      <c r="G32" s="9">
        <f>SUM(G9:G31)</f>
        <v>46.199999999999996</v>
      </c>
      <c r="H32" s="9">
        <f>SUM(H9:H31)</f>
        <v>40</v>
      </c>
      <c r="I32" s="7">
        <f>SUM(H32/F32*100)</f>
        <v>22.870211549456833</v>
      </c>
      <c r="J32" s="7">
        <f>SUM(H32/G32*100)</f>
        <v>86.580086580086586</v>
      </c>
    </row>
    <row r="33" spans="5:7" ht="15" customHeight="1"/>
    <row r="34" spans="5:7">
      <c r="E34" s="10"/>
      <c r="F34" s="10"/>
      <c r="G34" s="10"/>
    </row>
  </sheetData>
  <mergeCells count="28">
    <mergeCell ref="B19:E19"/>
    <mergeCell ref="A3:J3"/>
    <mergeCell ref="A4:J4"/>
    <mergeCell ref="F7:F8"/>
    <mergeCell ref="G7:G8"/>
    <mergeCell ref="H7:H8"/>
    <mergeCell ref="B12:E12"/>
    <mergeCell ref="B15:E15"/>
    <mergeCell ref="I7:J7"/>
    <mergeCell ref="B7:E8"/>
    <mergeCell ref="B16:E16"/>
    <mergeCell ref="B17:E17"/>
    <mergeCell ref="B18:E18"/>
    <mergeCell ref="I6:J6"/>
    <mergeCell ref="B14:E14"/>
    <mergeCell ref="B20:E20"/>
    <mergeCell ref="B21:E21"/>
    <mergeCell ref="B22:E22"/>
    <mergeCell ref="B23:E23"/>
    <mergeCell ref="B32:E32"/>
    <mergeCell ref="B29:E29"/>
    <mergeCell ref="B30:E30"/>
    <mergeCell ref="B31:E31"/>
    <mergeCell ref="B24:E24"/>
    <mergeCell ref="B25:E25"/>
    <mergeCell ref="B26:E26"/>
    <mergeCell ref="B27:E27"/>
    <mergeCell ref="B28:E28"/>
  </mergeCells>
  <pageMargins left="0.70866141732283472" right="0.55118110236220474" top="0.6692913385826772" bottom="0.15748031496062992" header="0.31496062992125984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05"/>
  <sheetViews>
    <sheetView showZeros="0" zoomScale="110" zoomScaleNormal="110" workbookViewId="0"/>
  </sheetViews>
  <sheetFormatPr defaultRowHeight="12"/>
  <cols>
    <col min="1" max="1" width="13.28515625" style="13" customWidth="1"/>
    <col min="2" max="2" width="16.140625" style="13" customWidth="1"/>
    <col min="3" max="3" width="7.28515625" style="13" customWidth="1"/>
    <col min="4" max="4" width="8" style="13" customWidth="1"/>
    <col min="5" max="5" width="7.28515625" style="13" customWidth="1"/>
    <col min="6" max="6" width="8.5703125" style="13" customWidth="1"/>
    <col min="7" max="7" width="6.5703125" style="13" customWidth="1"/>
    <col min="8" max="8" width="7.140625" style="13" customWidth="1"/>
    <col min="9" max="9" width="7.7109375" style="13" customWidth="1"/>
    <col min="10" max="10" width="9.28515625" style="13" customWidth="1"/>
    <col min="11" max="11" width="7.5703125" style="13" customWidth="1"/>
    <col min="12" max="12" width="7.28515625" style="13" customWidth="1"/>
    <col min="13" max="13" width="7.42578125" style="13" customWidth="1"/>
    <col min="14" max="14" width="9.140625" style="13" customWidth="1"/>
    <col min="15" max="15" width="7.7109375" style="13" customWidth="1"/>
    <col min="16" max="16" width="7.28515625" style="13" customWidth="1"/>
    <col min="17" max="17" width="8.28515625" style="13" customWidth="1"/>
    <col min="18" max="256" width="8.85546875" style="13"/>
    <col min="257" max="257" width="13.28515625" style="13" customWidth="1"/>
    <col min="258" max="258" width="16.140625" style="13" customWidth="1"/>
    <col min="259" max="259" width="7.28515625" style="13" customWidth="1"/>
    <col min="260" max="260" width="8" style="13" customWidth="1"/>
    <col min="261" max="261" width="7.28515625" style="13" customWidth="1"/>
    <col min="262" max="262" width="8.5703125" style="13" customWidth="1"/>
    <col min="263" max="263" width="6.5703125" style="13" customWidth="1"/>
    <col min="264" max="264" width="7.140625" style="13" customWidth="1"/>
    <col min="265" max="265" width="7.7109375" style="13" customWidth="1"/>
    <col min="266" max="266" width="9.28515625" style="13" customWidth="1"/>
    <col min="267" max="267" width="7.5703125" style="13" customWidth="1"/>
    <col min="268" max="268" width="7.28515625" style="13" customWidth="1"/>
    <col min="269" max="269" width="7.42578125" style="13" customWidth="1"/>
    <col min="270" max="270" width="9.140625" style="13" customWidth="1"/>
    <col min="271" max="271" width="7.7109375" style="13" customWidth="1"/>
    <col min="272" max="272" width="7.28515625" style="13" customWidth="1"/>
    <col min="273" max="273" width="8.28515625" style="13" customWidth="1"/>
    <col min="274" max="512" width="8.85546875" style="13"/>
    <col min="513" max="513" width="13.28515625" style="13" customWidth="1"/>
    <col min="514" max="514" width="16.140625" style="13" customWidth="1"/>
    <col min="515" max="515" width="7.28515625" style="13" customWidth="1"/>
    <col min="516" max="516" width="8" style="13" customWidth="1"/>
    <col min="517" max="517" width="7.28515625" style="13" customWidth="1"/>
    <col min="518" max="518" width="8.5703125" style="13" customWidth="1"/>
    <col min="519" max="519" width="6.5703125" style="13" customWidth="1"/>
    <col min="520" max="520" width="7.140625" style="13" customWidth="1"/>
    <col min="521" max="521" width="7.7109375" style="13" customWidth="1"/>
    <col min="522" max="522" width="9.28515625" style="13" customWidth="1"/>
    <col min="523" max="523" width="7.5703125" style="13" customWidth="1"/>
    <col min="524" max="524" width="7.28515625" style="13" customWidth="1"/>
    <col min="525" max="525" width="7.42578125" style="13" customWidth="1"/>
    <col min="526" max="526" width="9.140625" style="13" customWidth="1"/>
    <col min="527" max="527" width="7.7109375" style="13" customWidth="1"/>
    <col min="528" max="528" width="7.28515625" style="13" customWidth="1"/>
    <col min="529" max="529" width="8.28515625" style="13" customWidth="1"/>
    <col min="530" max="768" width="8.85546875" style="13"/>
    <col min="769" max="769" width="13.28515625" style="13" customWidth="1"/>
    <col min="770" max="770" width="16.140625" style="13" customWidth="1"/>
    <col min="771" max="771" width="7.28515625" style="13" customWidth="1"/>
    <col min="772" max="772" width="8" style="13" customWidth="1"/>
    <col min="773" max="773" width="7.28515625" style="13" customWidth="1"/>
    <col min="774" max="774" width="8.5703125" style="13" customWidth="1"/>
    <col min="775" max="775" width="6.5703125" style="13" customWidth="1"/>
    <col min="776" max="776" width="7.140625" style="13" customWidth="1"/>
    <col min="777" max="777" width="7.7109375" style="13" customWidth="1"/>
    <col min="778" max="778" width="9.28515625" style="13" customWidth="1"/>
    <col min="779" max="779" width="7.5703125" style="13" customWidth="1"/>
    <col min="780" max="780" width="7.28515625" style="13" customWidth="1"/>
    <col min="781" max="781" width="7.42578125" style="13" customWidth="1"/>
    <col min="782" max="782" width="9.140625" style="13" customWidth="1"/>
    <col min="783" max="783" width="7.7109375" style="13" customWidth="1"/>
    <col min="784" max="784" width="7.28515625" style="13" customWidth="1"/>
    <col min="785" max="785" width="8.28515625" style="13" customWidth="1"/>
    <col min="786" max="1024" width="8.85546875" style="13"/>
    <col min="1025" max="1025" width="13.28515625" style="13" customWidth="1"/>
    <col min="1026" max="1026" width="16.140625" style="13" customWidth="1"/>
    <col min="1027" max="1027" width="7.28515625" style="13" customWidth="1"/>
    <col min="1028" max="1028" width="8" style="13" customWidth="1"/>
    <col min="1029" max="1029" width="7.28515625" style="13" customWidth="1"/>
    <col min="1030" max="1030" width="8.5703125" style="13" customWidth="1"/>
    <col min="1031" max="1031" width="6.5703125" style="13" customWidth="1"/>
    <col min="1032" max="1032" width="7.140625" style="13" customWidth="1"/>
    <col min="1033" max="1033" width="7.7109375" style="13" customWidth="1"/>
    <col min="1034" max="1034" width="9.28515625" style="13" customWidth="1"/>
    <col min="1035" max="1035" width="7.5703125" style="13" customWidth="1"/>
    <col min="1036" max="1036" width="7.28515625" style="13" customWidth="1"/>
    <col min="1037" max="1037" width="7.42578125" style="13" customWidth="1"/>
    <col min="1038" max="1038" width="9.140625" style="13" customWidth="1"/>
    <col min="1039" max="1039" width="7.7109375" style="13" customWidth="1"/>
    <col min="1040" max="1040" width="7.28515625" style="13" customWidth="1"/>
    <col min="1041" max="1041" width="8.28515625" style="13" customWidth="1"/>
    <col min="1042" max="1280" width="8.85546875" style="13"/>
    <col min="1281" max="1281" width="13.28515625" style="13" customWidth="1"/>
    <col min="1282" max="1282" width="16.140625" style="13" customWidth="1"/>
    <col min="1283" max="1283" width="7.28515625" style="13" customWidth="1"/>
    <col min="1284" max="1284" width="8" style="13" customWidth="1"/>
    <col min="1285" max="1285" width="7.28515625" style="13" customWidth="1"/>
    <col min="1286" max="1286" width="8.5703125" style="13" customWidth="1"/>
    <col min="1287" max="1287" width="6.5703125" style="13" customWidth="1"/>
    <col min="1288" max="1288" width="7.140625" style="13" customWidth="1"/>
    <col min="1289" max="1289" width="7.7109375" style="13" customWidth="1"/>
    <col min="1290" max="1290" width="9.28515625" style="13" customWidth="1"/>
    <col min="1291" max="1291" width="7.5703125" style="13" customWidth="1"/>
    <col min="1292" max="1292" width="7.28515625" style="13" customWidth="1"/>
    <col min="1293" max="1293" width="7.42578125" style="13" customWidth="1"/>
    <col min="1294" max="1294" width="9.140625" style="13" customWidth="1"/>
    <col min="1295" max="1295" width="7.7109375" style="13" customWidth="1"/>
    <col min="1296" max="1296" width="7.28515625" style="13" customWidth="1"/>
    <col min="1297" max="1297" width="8.28515625" style="13" customWidth="1"/>
    <col min="1298" max="1536" width="8.85546875" style="13"/>
    <col min="1537" max="1537" width="13.28515625" style="13" customWidth="1"/>
    <col min="1538" max="1538" width="16.140625" style="13" customWidth="1"/>
    <col min="1539" max="1539" width="7.28515625" style="13" customWidth="1"/>
    <col min="1540" max="1540" width="8" style="13" customWidth="1"/>
    <col min="1541" max="1541" width="7.28515625" style="13" customWidth="1"/>
    <col min="1542" max="1542" width="8.5703125" style="13" customWidth="1"/>
    <col min="1543" max="1543" width="6.5703125" style="13" customWidth="1"/>
    <col min="1544" max="1544" width="7.140625" style="13" customWidth="1"/>
    <col min="1545" max="1545" width="7.7109375" style="13" customWidth="1"/>
    <col min="1546" max="1546" width="9.28515625" style="13" customWidth="1"/>
    <col min="1547" max="1547" width="7.5703125" style="13" customWidth="1"/>
    <col min="1548" max="1548" width="7.28515625" style="13" customWidth="1"/>
    <col min="1549" max="1549" width="7.42578125" style="13" customWidth="1"/>
    <col min="1550" max="1550" width="9.140625" style="13" customWidth="1"/>
    <col min="1551" max="1551" width="7.7109375" style="13" customWidth="1"/>
    <col min="1552" max="1552" width="7.28515625" style="13" customWidth="1"/>
    <col min="1553" max="1553" width="8.28515625" style="13" customWidth="1"/>
    <col min="1554" max="1792" width="8.85546875" style="13"/>
    <col min="1793" max="1793" width="13.28515625" style="13" customWidth="1"/>
    <col min="1794" max="1794" width="16.140625" style="13" customWidth="1"/>
    <col min="1795" max="1795" width="7.28515625" style="13" customWidth="1"/>
    <col min="1796" max="1796" width="8" style="13" customWidth="1"/>
    <col min="1797" max="1797" width="7.28515625" style="13" customWidth="1"/>
    <col min="1798" max="1798" width="8.5703125" style="13" customWidth="1"/>
    <col min="1799" max="1799" width="6.5703125" style="13" customWidth="1"/>
    <col min="1800" max="1800" width="7.140625" style="13" customWidth="1"/>
    <col min="1801" max="1801" width="7.7109375" style="13" customWidth="1"/>
    <col min="1802" max="1802" width="9.28515625" style="13" customWidth="1"/>
    <col min="1803" max="1803" width="7.5703125" style="13" customWidth="1"/>
    <col min="1804" max="1804" width="7.28515625" style="13" customWidth="1"/>
    <col min="1805" max="1805" width="7.42578125" style="13" customWidth="1"/>
    <col min="1806" max="1806" width="9.140625" style="13" customWidth="1"/>
    <col min="1807" max="1807" width="7.7109375" style="13" customWidth="1"/>
    <col min="1808" max="1808" width="7.28515625" style="13" customWidth="1"/>
    <col min="1809" max="1809" width="8.28515625" style="13" customWidth="1"/>
    <col min="1810" max="2048" width="8.85546875" style="13"/>
    <col min="2049" max="2049" width="13.28515625" style="13" customWidth="1"/>
    <col min="2050" max="2050" width="16.140625" style="13" customWidth="1"/>
    <col min="2051" max="2051" width="7.28515625" style="13" customWidth="1"/>
    <col min="2052" max="2052" width="8" style="13" customWidth="1"/>
    <col min="2053" max="2053" width="7.28515625" style="13" customWidth="1"/>
    <col min="2054" max="2054" width="8.5703125" style="13" customWidth="1"/>
    <col min="2055" max="2055" width="6.5703125" style="13" customWidth="1"/>
    <col min="2056" max="2056" width="7.140625" style="13" customWidth="1"/>
    <col min="2057" max="2057" width="7.7109375" style="13" customWidth="1"/>
    <col min="2058" max="2058" width="9.28515625" style="13" customWidth="1"/>
    <col min="2059" max="2059" width="7.5703125" style="13" customWidth="1"/>
    <col min="2060" max="2060" width="7.28515625" style="13" customWidth="1"/>
    <col min="2061" max="2061" width="7.42578125" style="13" customWidth="1"/>
    <col min="2062" max="2062" width="9.140625" style="13" customWidth="1"/>
    <col min="2063" max="2063" width="7.7109375" style="13" customWidth="1"/>
    <col min="2064" max="2064" width="7.28515625" style="13" customWidth="1"/>
    <col min="2065" max="2065" width="8.28515625" style="13" customWidth="1"/>
    <col min="2066" max="2304" width="8.85546875" style="13"/>
    <col min="2305" max="2305" width="13.28515625" style="13" customWidth="1"/>
    <col min="2306" max="2306" width="16.140625" style="13" customWidth="1"/>
    <col min="2307" max="2307" width="7.28515625" style="13" customWidth="1"/>
    <col min="2308" max="2308" width="8" style="13" customWidth="1"/>
    <col min="2309" max="2309" width="7.28515625" style="13" customWidth="1"/>
    <col min="2310" max="2310" width="8.5703125" style="13" customWidth="1"/>
    <col min="2311" max="2311" width="6.5703125" style="13" customWidth="1"/>
    <col min="2312" max="2312" width="7.140625" style="13" customWidth="1"/>
    <col min="2313" max="2313" width="7.7109375" style="13" customWidth="1"/>
    <col min="2314" max="2314" width="9.28515625" style="13" customWidth="1"/>
    <col min="2315" max="2315" width="7.5703125" style="13" customWidth="1"/>
    <col min="2316" max="2316" width="7.28515625" style="13" customWidth="1"/>
    <col min="2317" max="2317" width="7.42578125" style="13" customWidth="1"/>
    <col min="2318" max="2318" width="9.140625" style="13" customWidth="1"/>
    <col min="2319" max="2319" width="7.7109375" style="13" customWidth="1"/>
    <col min="2320" max="2320" width="7.28515625" style="13" customWidth="1"/>
    <col min="2321" max="2321" width="8.28515625" style="13" customWidth="1"/>
    <col min="2322" max="2560" width="8.85546875" style="13"/>
    <col min="2561" max="2561" width="13.28515625" style="13" customWidth="1"/>
    <col min="2562" max="2562" width="16.140625" style="13" customWidth="1"/>
    <col min="2563" max="2563" width="7.28515625" style="13" customWidth="1"/>
    <col min="2564" max="2564" width="8" style="13" customWidth="1"/>
    <col min="2565" max="2565" width="7.28515625" style="13" customWidth="1"/>
    <col min="2566" max="2566" width="8.5703125" style="13" customWidth="1"/>
    <col min="2567" max="2567" width="6.5703125" style="13" customWidth="1"/>
    <col min="2568" max="2568" width="7.140625" style="13" customWidth="1"/>
    <col min="2569" max="2569" width="7.7109375" style="13" customWidth="1"/>
    <col min="2570" max="2570" width="9.28515625" style="13" customWidth="1"/>
    <col min="2571" max="2571" width="7.5703125" style="13" customWidth="1"/>
    <col min="2572" max="2572" width="7.28515625" style="13" customWidth="1"/>
    <col min="2573" max="2573" width="7.42578125" style="13" customWidth="1"/>
    <col min="2574" max="2574" width="9.140625" style="13" customWidth="1"/>
    <col min="2575" max="2575" width="7.7109375" style="13" customWidth="1"/>
    <col min="2576" max="2576" width="7.28515625" style="13" customWidth="1"/>
    <col min="2577" max="2577" width="8.28515625" style="13" customWidth="1"/>
    <col min="2578" max="2816" width="8.85546875" style="13"/>
    <col min="2817" max="2817" width="13.28515625" style="13" customWidth="1"/>
    <col min="2818" max="2818" width="16.140625" style="13" customWidth="1"/>
    <col min="2819" max="2819" width="7.28515625" style="13" customWidth="1"/>
    <col min="2820" max="2820" width="8" style="13" customWidth="1"/>
    <col min="2821" max="2821" width="7.28515625" style="13" customWidth="1"/>
    <col min="2822" max="2822" width="8.5703125" style="13" customWidth="1"/>
    <col min="2823" max="2823" width="6.5703125" style="13" customWidth="1"/>
    <col min="2824" max="2824" width="7.140625" style="13" customWidth="1"/>
    <col min="2825" max="2825" width="7.7109375" style="13" customWidth="1"/>
    <col min="2826" max="2826" width="9.28515625" style="13" customWidth="1"/>
    <col min="2827" max="2827" width="7.5703125" style="13" customWidth="1"/>
    <col min="2828" max="2828" width="7.28515625" style="13" customWidth="1"/>
    <col min="2829" max="2829" width="7.42578125" style="13" customWidth="1"/>
    <col min="2830" max="2830" width="9.140625" style="13" customWidth="1"/>
    <col min="2831" max="2831" width="7.7109375" style="13" customWidth="1"/>
    <col min="2832" max="2832" width="7.28515625" style="13" customWidth="1"/>
    <col min="2833" max="2833" width="8.28515625" style="13" customWidth="1"/>
    <col min="2834" max="3072" width="8.85546875" style="13"/>
    <col min="3073" max="3073" width="13.28515625" style="13" customWidth="1"/>
    <col min="3074" max="3074" width="16.140625" style="13" customWidth="1"/>
    <col min="3075" max="3075" width="7.28515625" style="13" customWidth="1"/>
    <col min="3076" max="3076" width="8" style="13" customWidth="1"/>
    <col min="3077" max="3077" width="7.28515625" style="13" customWidth="1"/>
    <col min="3078" max="3078" width="8.5703125" style="13" customWidth="1"/>
    <col min="3079" max="3079" width="6.5703125" style="13" customWidth="1"/>
    <col min="3080" max="3080" width="7.140625" style="13" customWidth="1"/>
    <col min="3081" max="3081" width="7.7109375" style="13" customWidth="1"/>
    <col min="3082" max="3082" width="9.28515625" style="13" customWidth="1"/>
    <col min="3083" max="3083" width="7.5703125" style="13" customWidth="1"/>
    <col min="3084" max="3084" width="7.28515625" style="13" customWidth="1"/>
    <col min="3085" max="3085" width="7.42578125" style="13" customWidth="1"/>
    <col min="3086" max="3086" width="9.140625" style="13" customWidth="1"/>
    <col min="3087" max="3087" width="7.7109375" style="13" customWidth="1"/>
    <col min="3088" max="3088" width="7.28515625" style="13" customWidth="1"/>
    <col min="3089" max="3089" width="8.28515625" style="13" customWidth="1"/>
    <col min="3090" max="3328" width="8.85546875" style="13"/>
    <col min="3329" max="3329" width="13.28515625" style="13" customWidth="1"/>
    <col min="3330" max="3330" width="16.140625" style="13" customWidth="1"/>
    <col min="3331" max="3331" width="7.28515625" style="13" customWidth="1"/>
    <col min="3332" max="3332" width="8" style="13" customWidth="1"/>
    <col min="3333" max="3333" width="7.28515625" style="13" customWidth="1"/>
    <col min="3334" max="3334" width="8.5703125" style="13" customWidth="1"/>
    <col min="3335" max="3335" width="6.5703125" style="13" customWidth="1"/>
    <col min="3336" max="3336" width="7.140625" style="13" customWidth="1"/>
    <col min="3337" max="3337" width="7.7109375" style="13" customWidth="1"/>
    <col min="3338" max="3338" width="9.28515625" style="13" customWidth="1"/>
    <col min="3339" max="3339" width="7.5703125" style="13" customWidth="1"/>
    <col min="3340" max="3340" width="7.28515625" style="13" customWidth="1"/>
    <col min="3341" max="3341" width="7.42578125" style="13" customWidth="1"/>
    <col min="3342" max="3342" width="9.140625" style="13" customWidth="1"/>
    <col min="3343" max="3343" width="7.7109375" style="13" customWidth="1"/>
    <col min="3344" max="3344" width="7.28515625" style="13" customWidth="1"/>
    <col min="3345" max="3345" width="8.28515625" style="13" customWidth="1"/>
    <col min="3346" max="3584" width="8.85546875" style="13"/>
    <col min="3585" max="3585" width="13.28515625" style="13" customWidth="1"/>
    <col min="3586" max="3586" width="16.140625" style="13" customWidth="1"/>
    <col min="3587" max="3587" width="7.28515625" style="13" customWidth="1"/>
    <col min="3588" max="3588" width="8" style="13" customWidth="1"/>
    <col min="3589" max="3589" width="7.28515625" style="13" customWidth="1"/>
    <col min="3590" max="3590" width="8.5703125" style="13" customWidth="1"/>
    <col min="3591" max="3591" width="6.5703125" style="13" customWidth="1"/>
    <col min="3592" max="3592" width="7.140625" style="13" customWidth="1"/>
    <col min="3593" max="3593" width="7.7109375" style="13" customWidth="1"/>
    <col min="3594" max="3594" width="9.28515625" style="13" customWidth="1"/>
    <col min="3595" max="3595" width="7.5703125" style="13" customWidth="1"/>
    <col min="3596" max="3596" width="7.28515625" style="13" customWidth="1"/>
    <col min="3597" max="3597" width="7.42578125" style="13" customWidth="1"/>
    <col min="3598" max="3598" width="9.140625" style="13" customWidth="1"/>
    <col min="3599" max="3599" width="7.7109375" style="13" customWidth="1"/>
    <col min="3600" max="3600" width="7.28515625" style="13" customWidth="1"/>
    <col min="3601" max="3601" width="8.28515625" style="13" customWidth="1"/>
    <col min="3602" max="3840" width="8.85546875" style="13"/>
    <col min="3841" max="3841" width="13.28515625" style="13" customWidth="1"/>
    <col min="3842" max="3842" width="16.140625" style="13" customWidth="1"/>
    <col min="3843" max="3843" width="7.28515625" style="13" customWidth="1"/>
    <col min="3844" max="3844" width="8" style="13" customWidth="1"/>
    <col min="3845" max="3845" width="7.28515625" style="13" customWidth="1"/>
    <col min="3846" max="3846" width="8.5703125" style="13" customWidth="1"/>
    <col min="3847" max="3847" width="6.5703125" style="13" customWidth="1"/>
    <col min="3848" max="3848" width="7.140625" style="13" customWidth="1"/>
    <col min="3849" max="3849" width="7.7109375" style="13" customWidth="1"/>
    <col min="3850" max="3850" width="9.28515625" style="13" customWidth="1"/>
    <col min="3851" max="3851" width="7.5703125" style="13" customWidth="1"/>
    <col min="3852" max="3852" width="7.28515625" style="13" customWidth="1"/>
    <col min="3853" max="3853" width="7.42578125" style="13" customWidth="1"/>
    <col min="3854" max="3854" width="9.140625" style="13" customWidth="1"/>
    <col min="3855" max="3855" width="7.7109375" style="13" customWidth="1"/>
    <col min="3856" max="3856" width="7.28515625" style="13" customWidth="1"/>
    <col min="3857" max="3857" width="8.28515625" style="13" customWidth="1"/>
    <col min="3858" max="4096" width="8.85546875" style="13"/>
    <col min="4097" max="4097" width="13.28515625" style="13" customWidth="1"/>
    <col min="4098" max="4098" width="16.140625" style="13" customWidth="1"/>
    <col min="4099" max="4099" width="7.28515625" style="13" customWidth="1"/>
    <col min="4100" max="4100" width="8" style="13" customWidth="1"/>
    <col min="4101" max="4101" width="7.28515625" style="13" customWidth="1"/>
    <col min="4102" max="4102" width="8.5703125" style="13" customWidth="1"/>
    <col min="4103" max="4103" width="6.5703125" style="13" customWidth="1"/>
    <col min="4104" max="4104" width="7.140625" style="13" customWidth="1"/>
    <col min="4105" max="4105" width="7.7109375" style="13" customWidth="1"/>
    <col min="4106" max="4106" width="9.28515625" style="13" customWidth="1"/>
    <col min="4107" max="4107" width="7.5703125" style="13" customWidth="1"/>
    <col min="4108" max="4108" width="7.28515625" style="13" customWidth="1"/>
    <col min="4109" max="4109" width="7.42578125" style="13" customWidth="1"/>
    <col min="4110" max="4110" width="9.140625" style="13" customWidth="1"/>
    <col min="4111" max="4111" width="7.7109375" style="13" customWidth="1"/>
    <col min="4112" max="4112" width="7.28515625" style="13" customWidth="1"/>
    <col min="4113" max="4113" width="8.28515625" style="13" customWidth="1"/>
    <col min="4114" max="4352" width="8.85546875" style="13"/>
    <col min="4353" max="4353" width="13.28515625" style="13" customWidth="1"/>
    <col min="4354" max="4354" width="16.140625" style="13" customWidth="1"/>
    <col min="4355" max="4355" width="7.28515625" style="13" customWidth="1"/>
    <col min="4356" max="4356" width="8" style="13" customWidth="1"/>
    <col min="4357" max="4357" width="7.28515625" style="13" customWidth="1"/>
    <col min="4358" max="4358" width="8.5703125" style="13" customWidth="1"/>
    <col min="4359" max="4359" width="6.5703125" style="13" customWidth="1"/>
    <col min="4360" max="4360" width="7.140625" style="13" customWidth="1"/>
    <col min="4361" max="4361" width="7.7109375" style="13" customWidth="1"/>
    <col min="4362" max="4362" width="9.28515625" style="13" customWidth="1"/>
    <col min="4363" max="4363" width="7.5703125" style="13" customWidth="1"/>
    <col min="4364" max="4364" width="7.28515625" style="13" customWidth="1"/>
    <col min="4365" max="4365" width="7.42578125" style="13" customWidth="1"/>
    <col min="4366" max="4366" width="9.140625" style="13" customWidth="1"/>
    <col min="4367" max="4367" width="7.7109375" style="13" customWidth="1"/>
    <col min="4368" max="4368" width="7.28515625" style="13" customWidth="1"/>
    <col min="4369" max="4369" width="8.28515625" style="13" customWidth="1"/>
    <col min="4370" max="4608" width="8.85546875" style="13"/>
    <col min="4609" max="4609" width="13.28515625" style="13" customWidth="1"/>
    <col min="4610" max="4610" width="16.140625" style="13" customWidth="1"/>
    <col min="4611" max="4611" width="7.28515625" style="13" customWidth="1"/>
    <col min="4612" max="4612" width="8" style="13" customWidth="1"/>
    <col min="4613" max="4613" width="7.28515625" style="13" customWidth="1"/>
    <col min="4614" max="4614" width="8.5703125" style="13" customWidth="1"/>
    <col min="4615" max="4615" width="6.5703125" style="13" customWidth="1"/>
    <col min="4616" max="4616" width="7.140625" style="13" customWidth="1"/>
    <col min="4617" max="4617" width="7.7109375" style="13" customWidth="1"/>
    <col min="4618" max="4618" width="9.28515625" style="13" customWidth="1"/>
    <col min="4619" max="4619" width="7.5703125" style="13" customWidth="1"/>
    <col min="4620" max="4620" width="7.28515625" style="13" customWidth="1"/>
    <col min="4621" max="4621" width="7.42578125" style="13" customWidth="1"/>
    <col min="4622" max="4622" width="9.140625" style="13" customWidth="1"/>
    <col min="4623" max="4623" width="7.7109375" style="13" customWidth="1"/>
    <col min="4624" max="4624" width="7.28515625" style="13" customWidth="1"/>
    <col min="4625" max="4625" width="8.28515625" style="13" customWidth="1"/>
    <col min="4626" max="4864" width="8.85546875" style="13"/>
    <col min="4865" max="4865" width="13.28515625" style="13" customWidth="1"/>
    <col min="4866" max="4866" width="16.140625" style="13" customWidth="1"/>
    <col min="4867" max="4867" width="7.28515625" style="13" customWidth="1"/>
    <col min="4868" max="4868" width="8" style="13" customWidth="1"/>
    <col min="4869" max="4869" width="7.28515625" style="13" customWidth="1"/>
    <col min="4870" max="4870" width="8.5703125" style="13" customWidth="1"/>
    <col min="4871" max="4871" width="6.5703125" style="13" customWidth="1"/>
    <col min="4872" max="4872" width="7.140625" style="13" customWidth="1"/>
    <col min="4873" max="4873" width="7.7109375" style="13" customWidth="1"/>
    <col min="4874" max="4874" width="9.28515625" style="13" customWidth="1"/>
    <col min="4875" max="4875" width="7.5703125" style="13" customWidth="1"/>
    <col min="4876" max="4876" width="7.28515625" style="13" customWidth="1"/>
    <col min="4877" max="4877" width="7.42578125" style="13" customWidth="1"/>
    <col min="4878" max="4878" width="9.140625" style="13" customWidth="1"/>
    <col min="4879" max="4879" width="7.7109375" style="13" customWidth="1"/>
    <col min="4880" max="4880" width="7.28515625" style="13" customWidth="1"/>
    <col min="4881" max="4881" width="8.28515625" style="13" customWidth="1"/>
    <col min="4882" max="5120" width="8.85546875" style="13"/>
    <col min="5121" max="5121" width="13.28515625" style="13" customWidth="1"/>
    <col min="5122" max="5122" width="16.140625" style="13" customWidth="1"/>
    <col min="5123" max="5123" width="7.28515625" style="13" customWidth="1"/>
    <col min="5124" max="5124" width="8" style="13" customWidth="1"/>
    <col min="5125" max="5125" width="7.28515625" style="13" customWidth="1"/>
    <col min="5126" max="5126" width="8.5703125" style="13" customWidth="1"/>
    <col min="5127" max="5127" width="6.5703125" style="13" customWidth="1"/>
    <col min="5128" max="5128" width="7.140625" style="13" customWidth="1"/>
    <col min="5129" max="5129" width="7.7109375" style="13" customWidth="1"/>
    <col min="5130" max="5130" width="9.28515625" style="13" customWidth="1"/>
    <col min="5131" max="5131" width="7.5703125" style="13" customWidth="1"/>
    <col min="5132" max="5132" width="7.28515625" style="13" customWidth="1"/>
    <col min="5133" max="5133" width="7.42578125" style="13" customWidth="1"/>
    <col min="5134" max="5134" width="9.140625" style="13" customWidth="1"/>
    <col min="5135" max="5135" width="7.7109375" style="13" customWidth="1"/>
    <col min="5136" max="5136" width="7.28515625" style="13" customWidth="1"/>
    <col min="5137" max="5137" width="8.28515625" style="13" customWidth="1"/>
    <col min="5138" max="5376" width="8.85546875" style="13"/>
    <col min="5377" max="5377" width="13.28515625" style="13" customWidth="1"/>
    <col min="5378" max="5378" width="16.140625" style="13" customWidth="1"/>
    <col min="5379" max="5379" width="7.28515625" style="13" customWidth="1"/>
    <col min="5380" max="5380" width="8" style="13" customWidth="1"/>
    <col min="5381" max="5381" width="7.28515625" style="13" customWidth="1"/>
    <col min="5382" max="5382" width="8.5703125" style="13" customWidth="1"/>
    <col min="5383" max="5383" width="6.5703125" style="13" customWidth="1"/>
    <col min="5384" max="5384" width="7.140625" style="13" customWidth="1"/>
    <col min="5385" max="5385" width="7.7109375" style="13" customWidth="1"/>
    <col min="5386" max="5386" width="9.28515625" style="13" customWidth="1"/>
    <col min="5387" max="5387" width="7.5703125" style="13" customWidth="1"/>
    <col min="5388" max="5388" width="7.28515625" style="13" customWidth="1"/>
    <col min="5389" max="5389" width="7.42578125" style="13" customWidth="1"/>
    <col min="5390" max="5390" width="9.140625" style="13" customWidth="1"/>
    <col min="5391" max="5391" width="7.7109375" style="13" customWidth="1"/>
    <col min="5392" max="5392" width="7.28515625" style="13" customWidth="1"/>
    <col min="5393" max="5393" width="8.28515625" style="13" customWidth="1"/>
    <col min="5394" max="5632" width="8.85546875" style="13"/>
    <col min="5633" max="5633" width="13.28515625" style="13" customWidth="1"/>
    <col min="5634" max="5634" width="16.140625" style="13" customWidth="1"/>
    <col min="5635" max="5635" width="7.28515625" style="13" customWidth="1"/>
    <col min="5636" max="5636" width="8" style="13" customWidth="1"/>
    <col min="5637" max="5637" width="7.28515625" style="13" customWidth="1"/>
    <col min="5638" max="5638" width="8.5703125" style="13" customWidth="1"/>
    <col min="5639" max="5639" width="6.5703125" style="13" customWidth="1"/>
    <col min="5640" max="5640" width="7.140625" style="13" customWidth="1"/>
    <col min="5641" max="5641" width="7.7109375" style="13" customWidth="1"/>
    <col min="5642" max="5642" width="9.28515625" style="13" customWidth="1"/>
    <col min="5643" max="5643" width="7.5703125" style="13" customWidth="1"/>
    <col min="5644" max="5644" width="7.28515625" style="13" customWidth="1"/>
    <col min="5645" max="5645" width="7.42578125" style="13" customWidth="1"/>
    <col min="5646" max="5646" width="9.140625" style="13" customWidth="1"/>
    <col min="5647" max="5647" width="7.7109375" style="13" customWidth="1"/>
    <col min="5648" max="5648" width="7.28515625" style="13" customWidth="1"/>
    <col min="5649" max="5649" width="8.28515625" style="13" customWidth="1"/>
    <col min="5650" max="5888" width="8.85546875" style="13"/>
    <col min="5889" max="5889" width="13.28515625" style="13" customWidth="1"/>
    <col min="5890" max="5890" width="16.140625" style="13" customWidth="1"/>
    <col min="5891" max="5891" width="7.28515625" style="13" customWidth="1"/>
    <col min="5892" max="5892" width="8" style="13" customWidth="1"/>
    <col min="5893" max="5893" width="7.28515625" style="13" customWidth="1"/>
    <col min="5894" max="5894" width="8.5703125" style="13" customWidth="1"/>
    <col min="5895" max="5895" width="6.5703125" style="13" customWidth="1"/>
    <col min="5896" max="5896" width="7.140625" style="13" customWidth="1"/>
    <col min="5897" max="5897" width="7.7109375" style="13" customWidth="1"/>
    <col min="5898" max="5898" width="9.28515625" style="13" customWidth="1"/>
    <col min="5899" max="5899" width="7.5703125" style="13" customWidth="1"/>
    <col min="5900" max="5900" width="7.28515625" style="13" customWidth="1"/>
    <col min="5901" max="5901" width="7.42578125" style="13" customWidth="1"/>
    <col min="5902" max="5902" width="9.140625" style="13" customWidth="1"/>
    <col min="5903" max="5903" width="7.7109375" style="13" customWidth="1"/>
    <col min="5904" max="5904" width="7.28515625" style="13" customWidth="1"/>
    <col min="5905" max="5905" width="8.28515625" style="13" customWidth="1"/>
    <col min="5906" max="6144" width="8.85546875" style="13"/>
    <col min="6145" max="6145" width="13.28515625" style="13" customWidth="1"/>
    <col min="6146" max="6146" width="16.140625" style="13" customWidth="1"/>
    <col min="6147" max="6147" width="7.28515625" style="13" customWidth="1"/>
    <col min="6148" max="6148" width="8" style="13" customWidth="1"/>
    <col min="6149" max="6149" width="7.28515625" style="13" customWidth="1"/>
    <col min="6150" max="6150" width="8.5703125" style="13" customWidth="1"/>
    <col min="6151" max="6151" width="6.5703125" style="13" customWidth="1"/>
    <col min="6152" max="6152" width="7.140625" style="13" customWidth="1"/>
    <col min="6153" max="6153" width="7.7109375" style="13" customWidth="1"/>
    <col min="6154" max="6154" width="9.28515625" style="13" customWidth="1"/>
    <col min="6155" max="6155" width="7.5703125" style="13" customWidth="1"/>
    <col min="6156" max="6156" width="7.28515625" style="13" customWidth="1"/>
    <col min="6157" max="6157" width="7.42578125" style="13" customWidth="1"/>
    <col min="6158" max="6158" width="9.140625" style="13" customWidth="1"/>
    <col min="6159" max="6159" width="7.7109375" style="13" customWidth="1"/>
    <col min="6160" max="6160" width="7.28515625" style="13" customWidth="1"/>
    <col min="6161" max="6161" width="8.28515625" style="13" customWidth="1"/>
    <col min="6162" max="6400" width="8.85546875" style="13"/>
    <col min="6401" max="6401" width="13.28515625" style="13" customWidth="1"/>
    <col min="6402" max="6402" width="16.140625" style="13" customWidth="1"/>
    <col min="6403" max="6403" width="7.28515625" style="13" customWidth="1"/>
    <col min="6404" max="6404" width="8" style="13" customWidth="1"/>
    <col min="6405" max="6405" width="7.28515625" style="13" customWidth="1"/>
    <col min="6406" max="6406" width="8.5703125" style="13" customWidth="1"/>
    <col min="6407" max="6407" width="6.5703125" style="13" customWidth="1"/>
    <col min="6408" max="6408" width="7.140625" style="13" customWidth="1"/>
    <col min="6409" max="6409" width="7.7109375" style="13" customWidth="1"/>
    <col min="6410" max="6410" width="9.28515625" style="13" customWidth="1"/>
    <col min="6411" max="6411" width="7.5703125" style="13" customWidth="1"/>
    <col min="6412" max="6412" width="7.28515625" style="13" customWidth="1"/>
    <col min="6413" max="6413" width="7.42578125" style="13" customWidth="1"/>
    <col min="6414" max="6414" width="9.140625" style="13" customWidth="1"/>
    <col min="6415" max="6415" width="7.7109375" style="13" customWidth="1"/>
    <col min="6416" max="6416" width="7.28515625" style="13" customWidth="1"/>
    <col min="6417" max="6417" width="8.28515625" style="13" customWidth="1"/>
    <col min="6418" max="6656" width="8.85546875" style="13"/>
    <col min="6657" max="6657" width="13.28515625" style="13" customWidth="1"/>
    <col min="6658" max="6658" width="16.140625" style="13" customWidth="1"/>
    <col min="6659" max="6659" width="7.28515625" style="13" customWidth="1"/>
    <col min="6660" max="6660" width="8" style="13" customWidth="1"/>
    <col min="6661" max="6661" width="7.28515625" style="13" customWidth="1"/>
    <col min="6662" max="6662" width="8.5703125" style="13" customWidth="1"/>
    <col min="6663" max="6663" width="6.5703125" style="13" customWidth="1"/>
    <col min="6664" max="6664" width="7.140625" style="13" customWidth="1"/>
    <col min="6665" max="6665" width="7.7109375" style="13" customWidth="1"/>
    <col min="6666" max="6666" width="9.28515625" style="13" customWidth="1"/>
    <col min="6667" max="6667" width="7.5703125" style="13" customWidth="1"/>
    <col min="6668" max="6668" width="7.28515625" style="13" customWidth="1"/>
    <col min="6669" max="6669" width="7.42578125" style="13" customWidth="1"/>
    <col min="6670" max="6670" width="9.140625" style="13" customWidth="1"/>
    <col min="6671" max="6671" width="7.7109375" style="13" customWidth="1"/>
    <col min="6672" max="6672" width="7.28515625" style="13" customWidth="1"/>
    <col min="6673" max="6673" width="8.28515625" style="13" customWidth="1"/>
    <col min="6674" max="6912" width="8.85546875" style="13"/>
    <col min="6913" max="6913" width="13.28515625" style="13" customWidth="1"/>
    <col min="6914" max="6914" width="16.140625" style="13" customWidth="1"/>
    <col min="6915" max="6915" width="7.28515625" style="13" customWidth="1"/>
    <col min="6916" max="6916" width="8" style="13" customWidth="1"/>
    <col min="6917" max="6917" width="7.28515625" style="13" customWidth="1"/>
    <col min="6918" max="6918" width="8.5703125" style="13" customWidth="1"/>
    <col min="6919" max="6919" width="6.5703125" style="13" customWidth="1"/>
    <col min="6920" max="6920" width="7.140625" style="13" customWidth="1"/>
    <col min="6921" max="6921" width="7.7109375" style="13" customWidth="1"/>
    <col min="6922" max="6922" width="9.28515625" style="13" customWidth="1"/>
    <col min="6923" max="6923" width="7.5703125" style="13" customWidth="1"/>
    <col min="6924" max="6924" width="7.28515625" style="13" customWidth="1"/>
    <col min="6925" max="6925" width="7.42578125" style="13" customWidth="1"/>
    <col min="6926" max="6926" width="9.140625" style="13" customWidth="1"/>
    <col min="6927" max="6927" width="7.7109375" style="13" customWidth="1"/>
    <col min="6928" max="6928" width="7.28515625" style="13" customWidth="1"/>
    <col min="6929" max="6929" width="8.28515625" style="13" customWidth="1"/>
    <col min="6930" max="7168" width="8.85546875" style="13"/>
    <col min="7169" max="7169" width="13.28515625" style="13" customWidth="1"/>
    <col min="7170" max="7170" width="16.140625" style="13" customWidth="1"/>
    <col min="7171" max="7171" width="7.28515625" style="13" customWidth="1"/>
    <col min="7172" max="7172" width="8" style="13" customWidth="1"/>
    <col min="7173" max="7173" width="7.28515625" style="13" customWidth="1"/>
    <col min="7174" max="7174" width="8.5703125" style="13" customWidth="1"/>
    <col min="7175" max="7175" width="6.5703125" style="13" customWidth="1"/>
    <col min="7176" max="7176" width="7.140625" style="13" customWidth="1"/>
    <col min="7177" max="7177" width="7.7109375" style="13" customWidth="1"/>
    <col min="7178" max="7178" width="9.28515625" style="13" customWidth="1"/>
    <col min="7179" max="7179" width="7.5703125" style="13" customWidth="1"/>
    <col min="7180" max="7180" width="7.28515625" style="13" customWidth="1"/>
    <col min="7181" max="7181" width="7.42578125" style="13" customWidth="1"/>
    <col min="7182" max="7182" width="9.140625" style="13" customWidth="1"/>
    <col min="7183" max="7183" width="7.7109375" style="13" customWidth="1"/>
    <col min="7184" max="7184" width="7.28515625" style="13" customWidth="1"/>
    <col min="7185" max="7185" width="8.28515625" style="13" customWidth="1"/>
    <col min="7186" max="7424" width="8.85546875" style="13"/>
    <col min="7425" max="7425" width="13.28515625" style="13" customWidth="1"/>
    <col min="7426" max="7426" width="16.140625" style="13" customWidth="1"/>
    <col min="7427" max="7427" width="7.28515625" style="13" customWidth="1"/>
    <col min="7428" max="7428" width="8" style="13" customWidth="1"/>
    <col min="7429" max="7429" width="7.28515625" style="13" customWidth="1"/>
    <col min="7430" max="7430" width="8.5703125" style="13" customWidth="1"/>
    <col min="7431" max="7431" width="6.5703125" style="13" customWidth="1"/>
    <col min="7432" max="7432" width="7.140625" style="13" customWidth="1"/>
    <col min="7433" max="7433" width="7.7109375" style="13" customWidth="1"/>
    <col min="7434" max="7434" width="9.28515625" style="13" customWidth="1"/>
    <col min="7435" max="7435" width="7.5703125" style="13" customWidth="1"/>
    <col min="7436" max="7436" width="7.28515625" style="13" customWidth="1"/>
    <col min="7437" max="7437" width="7.42578125" style="13" customWidth="1"/>
    <col min="7438" max="7438" width="9.140625" style="13" customWidth="1"/>
    <col min="7439" max="7439" width="7.7109375" style="13" customWidth="1"/>
    <col min="7440" max="7440" width="7.28515625" style="13" customWidth="1"/>
    <col min="7441" max="7441" width="8.28515625" style="13" customWidth="1"/>
    <col min="7442" max="7680" width="8.85546875" style="13"/>
    <col min="7681" max="7681" width="13.28515625" style="13" customWidth="1"/>
    <col min="7682" max="7682" width="16.140625" style="13" customWidth="1"/>
    <col min="7683" max="7683" width="7.28515625" style="13" customWidth="1"/>
    <col min="7684" max="7684" width="8" style="13" customWidth="1"/>
    <col min="7685" max="7685" width="7.28515625" style="13" customWidth="1"/>
    <col min="7686" max="7686" width="8.5703125" style="13" customWidth="1"/>
    <col min="7687" max="7687" width="6.5703125" style="13" customWidth="1"/>
    <col min="7688" max="7688" width="7.140625" style="13" customWidth="1"/>
    <col min="7689" max="7689" width="7.7109375" style="13" customWidth="1"/>
    <col min="7690" max="7690" width="9.28515625" style="13" customWidth="1"/>
    <col min="7691" max="7691" width="7.5703125" style="13" customWidth="1"/>
    <col min="7692" max="7692" width="7.28515625" style="13" customWidth="1"/>
    <col min="7693" max="7693" width="7.42578125" style="13" customWidth="1"/>
    <col min="7694" max="7694" width="9.140625" style="13" customWidth="1"/>
    <col min="7695" max="7695" width="7.7109375" style="13" customWidth="1"/>
    <col min="7696" max="7696" width="7.28515625" style="13" customWidth="1"/>
    <col min="7697" max="7697" width="8.28515625" style="13" customWidth="1"/>
    <col min="7698" max="7936" width="8.85546875" style="13"/>
    <col min="7937" max="7937" width="13.28515625" style="13" customWidth="1"/>
    <col min="7938" max="7938" width="16.140625" style="13" customWidth="1"/>
    <col min="7939" max="7939" width="7.28515625" style="13" customWidth="1"/>
    <col min="7940" max="7940" width="8" style="13" customWidth="1"/>
    <col min="7941" max="7941" width="7.28515625" style="13" customWidth="1"/>
    <col min="7942" max="7942" width="8.5703125" style="13" customWidth="1"/>
    <col min="7943" max="7943" width="6.5703125" style="13" customWidth="1"/>
    <col min="7944" max="7944" width="7.140625" style="13" customWidth="1"/>
    <col min="7945" max="7945" width="7.7109375" style="13" customWidth="1"/>
    <col min="7946" max="7946" width="9.28515625" style="13" customWidth="1"/>
    <col min="7947" max="7947" width="7.5703125" style="13" customWidth="1"/>
    <col min="7948" max="7948" width="7.28515625" style="13" customWidth="1"/>
    <col min="7949" max="7949" width="7.42578125" style="13" customWidth="1"/>
    <col min="7950" max="7950" width="9.140625" style="13" customWidth="1"/>
    <col min="7951" max="7951" width="7.7109375" style="13" customWidth="1"/>
    <col min="7952" max="7952" width="7.28515625" style="13" customWidth="1"/>
    <col min="7953" max="7953" width="8.28515625" style="13" customWidth="1"/>
    <col min="7954" max="8192" width="8.85546875" style="13"/>
    <col min="8193" max="8193" width="13.28515625" style="13" customWidth="1"/>
    <col min="8194" max="8194" width="16.140625" style="13" customWidth="1"/>
    <col min="8195" max="8195" width="7.28515625" style="13" customWidth="1"/>
    <col min="8196" max="8196" width="8" style="13" customWidth="1"/>
    <col min="8197" max="8197" width="7.28515625" style="13" customWidth="1"/>
    <col min="8198" max="8198" width="8.5703125" style="13" customWidth="1"/>
    <col min="8199" max="8199" width="6.5703125" style="13" customWidth="1"/>
    <col min="8200" max="8200" width="7.140625" style="13" customWidth="1"/>
    <col min="8201" max="8201" width="7.7109375" style="13" customWidth="1"/>
    <col min="8202" max="8202" width="9.28515625" style="13" customWidth="1"/>
    <col min="8203" max="8203" width="7.5703125" style="13" customWidth="1"/>
    <col min="8204" max="8204" width="7.28515625" style="13" customWidth="1"/>
    <col min="8205" max="8205" width="7.42578125" style="13" customWidth="1"/>
    <col min="8206" max="8206" width="9.140625" style="13" customWidth="1"/>
    <col min="8207" max="8207" width="7.7109375" style="13" customWidth="1"/>
    <col min="8208" max="8208" width="7.28515625" style="13" customWidth="1"/>
    <col min="8209" max="8209" width="8.28515625" style="13" customWidth="1"/>
    <col min="8210" max="8448" width="8.85546875" style="13"/>
    <col min="8449" max="8449" width="13.28515625" style="13" customWidth="1"/>
    <col min="8450" max="8450" width="16.140625" style="13" customWidth="1"/>
    <col min="8451" max="8451" width="7.28515625" style="13" customWidth="1"/>
    <col min="8452" max="8452" width="8" style="13" customWidth="1"/>
    <col min="8453" max="8453" width="7.28515625" style="13" customWidth="1"/>
    <col min="8454" max="8454" width="8.5703125" style="13" customWidth="1"/>
    <col min="8455" max="8455" width="6.5703125" style="13" customWidth="1"/>
    <col min="8456" max="8456" width="7.140625" style="13" customWidth="1"/>
    <col min="8457" max="8457" width="7.7109375" style="13" customWidth="1"/>
    <col min="8458" max="8458" width="9.28515625" style="13" customWidth="1"/>
    <col min="8459" max="8459" width="7.5703125" style="13" customWidth="1"/>
    <col min="8460" max="8460" width="7.28515625" style="13" customWidth="1"/>
    <col min="8461" max="8461" width="7.42578125" style="13" customWidth="1"/>
    <col min="8462" max="8462" width="9.140625" style="13" customWidth="1"/>
    <col min="8463" max="8463" width="7.7109375" style="13" customWidth="1"/>
    <col min="8464" max="8464" width="7.28515625" style="13" customWidth="1"/>
    <col min="8465" max="8465" width="8.28515625" style="13" customWidth="1"/>
    <col min="8466" max="8704" width="8.85546875" style="13"/>
    <col min="8705" max="8705" width="13.28515625" style="13" customWidth="1"/>
    <col min="8706" max="8706" width="16.140625" style="13" customWidth="1"/>
    <col min="8707" max="8707" width="7.28515625" style="13" customWidth="1"/>
    <col min="8708" max="8708" width="8" style="13" customWidth="1"/>
    <col min="8709" max="8709" width="7.28515625" style="13" customWidth="1"/>
    <col min="8710" max="8710" width="8.5703125" style="13" customWidth="1"/>
    <col min="8711" max="8711" width="6.5703125" style="13" customWidth="1"/>
    <col min="8712" max="8712" width="7.140625" style="13" customWidth="1"/>
    <col min="8713" max="8713" width="7.7109375" style="13" customWidth="1"/>
    <col min="8714" max="8714" width="9.28515625" style="13" customWidth="1"/>
    <col min="8715" max="8715" width="7.5703125" style="13" customWidth="1"/>
    <col min="8716" max="8716" width="7.28515625" style="13" customWidth="1"/>
    <col min="8717" max="8717" width="7.42578125" style="13" customWidth="1"/>
    <col min="8718" max="8718" width="9.140625" style="13" customWidth="1"/>
    <col min="8719" max="8719" width="7.7109375" style="13" customWidth="1"/>
    <col min="8720" max="8720" width="7.28515625" style="13" customWidth="1"/>
    <col min="8721" max="8721" width="8.28515625" style="13" customWidth="1"/>
    <col min="8722" max="8960" width="8.85546875" style="13"/>
    <col min="8961" max="8961" width="13.28515625" style="13" customWidth="1"/>
    <col min="8962" max="8962" width="16.140625" style="13" customWidth="1"/>
    <col min="8963" max="8963" width="7.28515625" style="13" customWidth="1"/>
    <col min="8964" max="8964" width="8" style="13" customWidth="1"/>
    <col min="8965" max="8965" width="7.28515625" style="13" customWidth="1"/>
    <col min="8966" max="8966" width="8.5703125" style="13" customWidth="1"/>
    <col min="8967" max="8967" width="6.5703125" style="13" customWidth="1"/>
    <col min="8968" max="8968" width="7.140625" style="13" customWidth="1"/>
    <col min="8969" max="8969" width="7.7109375" style="13" customWidth="1"/>
    <col min="8970" max="8970" width="9.28515625" style="13" customWidth="1"/>
    <col min="8971" max="8971" width="7.5703125" style="13" customWidth="1"/>
    <col min="8972" max="8972" width="7.28515625" style="13" customWidth="1"/>
    <col min="8973" max="8973" width="7.42578125" style="13" customWidth="1"/>
    <col min="8974" max="8974" width="9.140625" style="13" customWidth="1"/>
    <col min="8975" max="8975" width="7.7109375" style="13" customWidth="1"/>
    <col min="8976" max="8976" width="7.28515625" style="13" customWidth="1"/>
    <col min="8977" max="8977" width="8.28515625" style="13" customWidth="1"/>
    <col min="8978" max="9216" width="8.85546875" style="13"/>
    <col min="9217" max="9217" width="13.28515625" style="13" customWidth="1"/>
    <col min="9218" max="9218" width="16.140625" style="13" customWidth="1"/>
    <col min="9219" max="9219" width="7.28515625" style="13" customWidth="1"/>
    <col min="9220" max="9220" width="8" style="13" customWidth="1"/>
    <col min="9221" max="9221" width="7.28515625" style="13" customWidth="1"/>
    <col min="9222" max="9222" width="8.5703125" style="13" customWidth="1"/>
    <col min="9223" max="9223" width="6.5703125" style="13" customWidth="1"/>
    <col min="9224" max="9224" width="7.140625" style="13" customWidth="1"/>
    <col min="9225" max="9225" width="7.7109375" style="13" customWidth="1"/>
    <col min="9226" max="9226" width="9.28515625" style="13" customWidth="1"/>
    <col min="9227" max="9227" width="7.5703125" style="13" customWidth="1"/>
    <col min="9228" max="9228" width="7.28515625" style="13" customWidth="1"/>
    <col min="9229" max="9229" width="7.42578125" style="13" customWidth="1"/>
    <col min="9230" max="9230" width="9.140625" style="13" customWidth="1"/>
    <col min="9231" max="9231" width="7.7109375" style="13" customWidth="1"/>
    <col min="9232" max="9232" width="7.28515625" style="13" customWidth="1"/>
    <col min="9233" max="9233" width="8.28515625" style="13" customWidth="1"/>
    <col min="9234" max="9472" width="8.85546875" style="13"/>
    <col min="9473" max="9473" width="13.28515625" style="13" customWidth="1"/>
    <col min="9474" max="9474" width="16.140625" style="13" customWidth="1"/>
    <col min="9475" max="9475" width="7.28515625" style="13" customWidth="1"/>
    <col min="9476" max="9476" width="8" style="13" customWidth="1"/>
    <col min="9477" max="9477" width="7.28515625" style="13" customWidth="1"/>
    <col min="9478" max="9478" width="8.5703125" style="13" customWidth="1"/>
    <col min="9479" max="9479" width="6.5703125" style="13" customWidth="1"/>
    <col min="9480" max="9480" width="7.140625" style="13" customWidth="1"/>
    <col min="9481" max="9481" width="7.7109375" style="13" customWidth="1"/>
    <col min="9482" max="9482" width="9.28515625" style="13" customWidth="1"/>
    <col min="9483" max="9483" width="7.5703125" style="13" customWidth="1"/>
    <col min="9484" max="9484" width="7.28515625" style="13" customWidth="1"/>
    <col min="9485" max="9485" width="7.42578125" style="13" customWidth="1"/>
    <col min="9486" max="9486" width="9.140625" style="13" customWidth="1"/>
    <col min="9487" max="9487" width="7.7109375" style="13" customWidth="1"/>
    <col min="9488" max="9488" width="7.28515625" style="13" customWidth="1"/>
    <col min="9489" max="9489" width="8.28515625" style="13" customWidth="1"/>
    <col min="9490" max="9728" width="8.85546875" style="13"/>
    <col min="9729" max="9729" width="13.28515625" style="13" customWidth="1"/>
    <col min="9730" max="9730" width="16.140625" style="13" customWidth="1"/>
    <col min="9731" max="9731" width="7.28515625" style="13" customWidth="1"/>
    <col min="9732" max="9732" width="8" style="13" customWidth="1"/>
    <col min="9733" max="9733" width="7.28515625" style="13" customWidth="1"/>
    <col min="9734" max="9734" width="8.5703125" style="13" customWidth="1"/>
    <col min="9735" max="9735" width="6.5703125" style="13" customWidth="1"/>
    <col min="9736" max="9736" width="7.140625" style="13" customWidth="1"/>
    <col min="9737" max="9737" width="7.7109375" style="13" customWidth="1"/>
    <col min="9738" max="9738" width="9.28515625" style="13" customWidth="1"/>
    <col min="9739" max="9739" width="7.5703125" style="13" customWidth="1"/>
    <col min="9740" max="9740" width="7.28515625" style="13" customWidth="1"/>
    <col min="9741" max="9741" width="7.42578125" style="13" customWidth="1"/>
    <col min="9742" max="9742" width="9.140625" style="13" customWidth="1"/>
    <col min="9743" max="9743" width="7.7109375" style="13" customWidth="1"/>
    <col min="9744" max="9744" width="7.28515625" style="13" customWidth="1"/>
    <col min="9745" max="9745" width="8.28515625" style="13" customWidth="1"/>
    <col min="9746" max="9984" width="8.85546875" style="13"/>
    <col min="9985" max="9985" width="13.28515625" style="13" customWidth="1"/>
    <col min="9986" max="9986" width="16.140625" style="13" customWidth="1"/>
    <col min="9987" max="9987" width="7.28515625" style="13" customWidth="1"/>
    <col min="9988" max="9988" width="8" style="13" customWidth="1"/>
    <col min="9989" max="9989" width="7.28515625" style="13" customWidth="1"/>
    <col min="9990" max="9990" width="8.5703125" style="13" customWidth="1"/>
    <col min="9991" max="9991" width="6.5703125" style="13" customWidth="1"/>
    <col min="9992" max="9992" width="7.140625" style="13" customWidth="1"/>
    <col min="9993" max="9993" width="7.7109375" style="13" customWidth="1"/>
    <col min="9994" max="9994" width="9.28515625" style="13" customWidth="1"/>
    <col min="9995" max="9995" width="7.5703125" style="13" customWidth="1"/>
    <col min="9996" max="9996" width="7.28515625" style="13" customWidth="1"/>
    <col min="9997" max="9997" width="7.42578125" style="13" customWidth="1"/>
    <col min="9998" max="9998" width="9.140625" style="13" customWidth="1"/>
    <col min="9999" max="9999" width="7.7109375" style="13" customWidth="1"/>
    <col min="10000" max="10000" width="7.28515625" style="13" customWidth="1"/>
    <col min="10001" max="10001" width="8.28515625" style="13" customWidth="1"/>
    <col min="10002" max="10240" width="8.85546875" style="13"/>
    <col min="10241" max="10241" width="13.28515625" style="13" customWidth="1"/>
    <col min="10242" max="10242" width="16.140625" style="13" customWidth="1"/>
    <col min="10243" max="10243" width="7.28515625" style="13" customWidth="1"/>
    <col min="10244" max="10244" width="8" style="13" customWidth="1"/>
    <col min="10245" max="10245" width="7.28515625" style="13" customWidth="1"/>
    <col min="10246" max="10246" width="8.5703125" style="13" customWidth="1"/>
    <col min="10247" max="10247" width="6.5703125" style="13" customWidth="1"/>
    <col min="10248" max="10248" width="7.140625" style="13" customWidth="1"/>
    <col min="10249" max="10249" width="7.7109375" style="13" customWidth="1"/>
    <col min="10250" max="10250" width="9.28515625" style="13" customWidth="1"/>
    <col min="10251" max="10251" width="7.5703125" style="13" customWidth="1"/>
    <col min="10252" max="10252" width="7.28515625" style="13" customWidth="1"/>
    <col min="10253" max="10253" width="7.42578125" style="13" customWidth="1"/>
    <col min="10254" max="10254" width="9.140625" style="13" customWidth="1"/>
    <col min="10255" max="10255" width="7.7109375" style="13" customWidth="1"/>
    <col min="10256" max="10256" width="7.28515625" style="13" customWidth="1"/>
    <col min="10257" max="10257" width="8.28515625" style="13" customWidth="1"/>
    <col min="10258" max="10496" width="8.85546875" style="13"/>
    <col min="10497" max="10497" width="13.28515625" style="13" customWidth="1"/>
    <col min="10498" max="10498" width="16.140625" style="13" customWidth="1"/>
    <col min="10499" max="10499" width="7.28515625" style="13" customWidth="1"/>
    <col min="10500" max="10500" width="8" style="13" customWidth="1"/>
    <col min="10501" max="10501" width="7.28515625" style="13" customWidth="1"/>
    <col min="10502" max="10502" width="8.5703125" style="13" customWidth="1"/>
    <col min="10503" max="10503" width="6.5703125" style="13" customWidth="1"/>
    <col min="10504" max="10504" width="7.140625" style="13" customWidth="1"/>
    <col min="10505" max="10505" width="7.7109375" style="13" customWidth="1"/>
    <col min="10506" max="10506" width="9.28515625" style="13" customWidth="1"/>
    <col min="10507" max="10507" width="7.5703125" style="13" customWidth="1"/>
    <col min="10508" max="10508" width="7.28515625" style="13" customWidth="1"/>
    <col min="10509" max="10509" width="7.42578125" style="13" customWidth="1"/>
    <col min="10510" max="10510" width="9.140625" style="13" customWidth="1"/>
    <col min="10511" max="10511" width="7.7109375" style="13" customWidth="1"/>
    <col min="10512" max="10512" width="7.28515625" style="13" customWidth="1"/>
    <col min="10513" max="10513" width="8.28515625" style="13" customWidth="1"/>
    <col min="10514" max="10752" width="8.85546875" style="13"/>
    <col min="10753" max="10753" width="13.28515625" style="13" customWidth="1"/>
    <col min="10754" max="10754" width="16.140625" style="13" customWidth="1"/>
    <col min="10755" max="10755" width="7.28515625" style="13" customWidth="1"/>
    <col min="10756" max="10756" width="8" style="13" customWidth="1"/>
    <col min="10757" max="10757" width="7.28515625" style="13" customWidth="1"/>
    <col min="10758" max="10758" width="8.5703125" style="13" customWidth="1"/>
    <col min="10759" max="10759" width="6.5703125" style="13" customWidth="1"/>
    <col min="10760" max="10760" width="7.140625" style="13" customWidth="1"/>
    <col min="10761" max="10761" width="7.7109375" style="13" customWidth="1"/>
    <col min="10762" max="10762" width="9.28515625" style="13" customWidth="1"/>
    <col min="10763" max="10763" width="7.5703125" style="13" customWidth="1"/>
    <col min="10764" max="10764" width="7.28515625" style="13" customWidth="1"/>
    <col min="10765" max="10765" width="7.42578125" style="13" customWidth="1"/>
    <col min="10766" max="10766" width="9.140625" style="13" customWidth="1"/>
    <col min="10767" max="10767" width="7.7109375" style="13" customWidth="1"/>
    <col min="10768" max="10768" width="7.28515625" style="13" customWidth="1"/>
    <col min="10769" max="10769" width="8.28515625" style="13" customWidth="1"/>
    <col min="10770" max="11008" width="8.85546875" style="13"/>
    <col min="11009" max="11009" width="13.28515625" style="13" customWidth="1"/>
    <col min="11010" max="11010" width="16.140625" style="13" customWidth="1"/>
    <col min="11011" max="11011" width="7.28515625" style="13" customWidth="1"/>
    <col min="11012" max="11012" width="8" style="13" customWidth="1"/>
    <col min="11013" max="11013" width="7.28515625" style="13" customWidth="1"/>
    <col min="11014" max="11014" width="8.5703125" style="13" customWidth="1"/>
    <col min="11015" max="11015" width="6.5703125" style="13" customWidth="1"/>
    <col min="11016" max="11016" width="7.140625" style="13" customWidth="1"/>
    <col min="11017" max="11017" width="7.7109375" style="13" customWidth="1"/>
    <col min="11018" max="11018" width="9.28515625" style="13" customWidth="1"/>
    <col min="11019" max="11019" width="7.5703125" style="13" customWidth="1"/>
    <col min="11020" max="11020" width="7.28515625" style="13" customWidth="1"/>
    <col min="11021" max="11021" width="7.42578125" style="13" customWidth="1"/>
    <col min="11022" max="11022" width="9.140625" style="13" customWidth="1"/>
    <col min="11023" max="11023" width="7.7109375" style="13" customWidth="1"/>
    <col min="11024" max="11024" width="7.28515625" style="13" customWidth="1"/>
    <col min="11025" max="11025" width="8.28515625" style="13" customWidth="1"/>
    <col min="11026" max="11264" width="8.85546875" style="13"/>
    <col min="11265" max="11265" width="13.28515625" style="13" customWidth="1"/>
    <col min="11266" max="11266" width="16.140625" style="13" customWidth="1"/>
    <col min="11267" max="11267" width="7.28515625" style="13" customWidth="1"/>
    <col min="11268" max="11268" width="8" style="13" customWidth="1"/>
    <col min="11269" max="11269" width="7.28515625" style="13" customWidth="1"/>
    <col min="11270" max="11270" width="8.5703125" style="13" customWidth="1"/>
    <col min="11271" max="11271" width="6.5703125" style="13" customWidth="1"/>
    <col min="11272" max="11272" width="7.140625" style="13" customWidth="1"/>
    <col min="11273" max="11273" width="7.7109375" style="13" customWidth="1"/>
    <col min="11274" max="11274" width="9.28515625" style="13" customWidth="1"/>
    <col min="11275" max="11275" width="7.5703125" style="13" customWidth="1"/>
    <col min="11276" max="11276" width="7.28515625" style="13" customWidth="1"/>
    <col min="11277" max="11277" width="7.42578125" style="13" customWidth="1"/>
    <col min="11278" max="11278" width="9.140625" style="13" customWidth="1"/>
    <col min="11279" max="11279" width="7.7109375" style="13" customWidth="1"/>
    <col min="11280" max="11280" width="7.28515625" style="13" customWidth="1"/>
    <col min="11281" max="11281" width="8.28515625" style="13" customWidth="1"/>
    <col min="11282" max="11520" width="8.85546875" style="13"/>
    <col min="11521" max="11521" width="13.28515625" style="13" customWidth="1"/>
    <col min="11522" max="11522" width="16.140625" style="13" customWidth="1"/>
    <col min="11523" max="11523" width="7.28515625" style="13" customWidth="1"/>
    <col min="11524" max="11524" width="8" style="13" customWidth="1"/>
    <col min="11525" max="11525" width="7.28515625" style="13" customWidth="1"/>
    <col min="11526" max="11526" width="8.5703125" style="13" customWidth="1"/>
    <col min="11527" max="11527" width="6.5703125" style="13" customWidth="1"/>
    <col min="11528" max="11528" width="7.140625" style="13" customWidth="1"/>
    <col min="11529" max="11529" width="7.7109375" style="13" customWidth="1"/>
    <col min="11530" max="11530" width="9.28515625" style="13" customWidth="1"/>
    <col min="11531" max="11531" width="7.5703125" style="13" customWidth="1"/>
    <col min="11532" max="11532" width="7.28515625" style="13" customWidth="1"/>
    <col min="11533" max="11533" width="7.42578125" style="13" customWidth="1"/>
    <col min="11534" max="11534" width="9.140625" style="13" customWidth="1"/>
    <col min="11535" max="11535" width="7.7109375" style="13" customWidth="1"/>
    <col min="11536" max="11536" width="7.28515625" style="13" customWidth="1"/>
    <col min="11537" max="11537" width="8.28515625" style="13" customWidth="1"/>
    <col min="11538" max="11776" width="8.85546875" style="13"/>
    <col min="11777" max="11777" width="13.28515625" style="13" customWidth="1"/>
    <col min="11778" max="11778" width="16.140625" style="13" customWidth="1"/>
    <col min="11779" max="11779" width="7.28515625" style="13" customWidth="1"/>
    <col min="11780" max="11780" width="8" style="13" customWidth="1"/>
    <col min="11781" max="11781" width="7.28515625" style="13" customWidth="1"/>
    <col min="11782" max="11782" width="8.5703125" style="13" customWidth="1"/>
    <col min="11783" max="11783" width="6.5703125" style="13" customWidth="1"/>
    <col min="11784" max="11784" width="7.140625" style="13" customWidth="1"/>
    <col min="11785" max="11785" width="7.7109375" style="13" customWidth="1"/>
    <col min="11786" max="11786" width="9.28515625" style="13" customWidth="1"/>
    <col min="11787" max="11787" width="7.5703125" style="13" customWidth="1"/>
    <col min="11788" max="11788" width="7.28515625" style="13" customWidth="1"/>
    <col min="11789" max="11789" width="7.42578125" style="13" customWidth="1"/>
    <col min="11790" max="11790" width="9.140625" style="13" customWidth="1"/>
    <col min="11791" max="11791" width="7.7109375" style="13" customWidth="1"/>
    <col min="11792" max="11792" width="7.28515625" style="13" customWidth="1"/>
    <col min="11793" max="11793" width="8.28515625" style="13" customWidth="1"/>
    <col min="11794" max="12032" width="8.85546875" style="13"/>
    <col min="12033" max="12033" width="13.28515625" style="13" customWidth="1"/>
    <col min="12034" max="12034" width="16.140625" style="13" customWidth="1"/>
    <col min="12035" max="12035" width="7.28515625" style="13" customWidth="1"/>
    <col min="12036" max="12036" width="8" style="13" customWidth="1"/>
    <col min="12037" max="12037" width="7.28515625" style="13" customWidth="1"/>
    <col min="12038" max="12038" width="8.5703125" style="13" customWidth="1"/>
    <col min="12039" max="12039" width="6.5703125" style="13" customWidth="1"/>
    <col min="12040" max="12040" width="7.140625" style="13" customWidth="1"/>
    <col min="12041" max="12041" width="7.7109375" style="13" customWidth="1"/>
    <col min="12042" max="12042" width="9.28515625" style="13" customWidth="1"/>
    <col min="12043" max="12043" width="7.5703125" style="13" customWidth="1"/>
    <col min="12044" max="12044" width="7.28515625" style="13" customWidth="1"/>
    <col min="12045" max="12045" width="7.42578125" style="13" customWidth="1"/>
    <col min="12046" max="12046" width="9.140625" style="13" customWidth="1"/>
    <col min="12047" max="12047" width="7.7109375" style="13" customWidth="1"/>
    <col min="12048" max="12048" width="7.28515625" style="13" customWidth="1"/>
    <col min="12049" max="12049" width="8.28515625" style="13" customWidth="1"/>
    <col min="12050" max="12288" width="8.85546875" style="13"/>
    <col min="12289" max="12289" width="13.28515625" style="13" customWidth="1"/>
    <col min="12290" max="12290" width="16.140625" style="13" customWidth="1"/>
    <col min="12291" max="12291" width="7.28515625" style="13" customWidth="1"/>
    <col min="12292" max="12292" width="8" style="13" customWidth="1"/>
    <col min="12293" max="12293" width="7.28515625" style="13" customWidth="1"/>
    <col min="12294" max="12294" width="8.5703125" style="13" customWidth="1"/>
    <col min="12295" max="12295" width="6.5703125" style="13" customWidth="1"/>
    <col min="12296" max="12296" width="7.140625" style="13" customWidth="1"/>
    <col min="12297" max="12297" width="7.7109375" style="13" customWidth="1"/>
    <col min="12298" max="12298" width="9.28515625" style="13" customWidth="1"/>
    <col min="12299" max="12299" width="7.5703125" style="13" customWidth="1"/>
    <col min="12300" max="12300" width="7.28515625" style="13" customWidth="1"/>
    <col min="12301" max="12301" width="7.42578125" style="13" customWidth="1"/>
    <col min="12302" max="12302" width="9.140625" style="13" customWidth="1"/>
    <col min="12303" max="12303" width="7.7109375" style="13" customWidth="1"/>
    <col min="12304" max="12304" width="7.28515625" style="13" customWidth="1"/>
    <col min="12305" max="12305" width="8.28515625" style="13" customWidth="1"/>
    <col min="12306" max="12544" width="8.85546875" style="13"/>
    <col min="12545" max="12545" width="13.28515625" style="13" customWidth="1"/>
    <col min="12546" max="12546" width="16.140625" style="13" customWidth="1"/>
    <col min="12547" max="12547" width="7.28515625" style="13" customWidth="1"/>
    <col min="12548" max="12548" width="8" style="13" customWidth="1"/>
    <col min="12549" max="12549" width="7.28515625" style="13" customWidth="1"/>
    <col min="12550" max="12550" width="8.5703125" style="13" customWidth="1"/>
    <col min="12551" max="12551" width="6.5703125" style="13" customWidth="1"/>
    <col min="12552" max="12552" width="7.140625" style="13" customWidth="1"/>
    <col min="12553" max="12553" width="7.7109375" style="13" customWidth="1"/>
    <col min="12554" max="12554" width="9.28515625" style="13" customWidth="1"/>
    <col min="12555" max="12555" width="7.5703125" style="13" customWidth="1"/>
    <col min="12556" max="12556" width="7.28515625" style="13" customWidth="1"/>
    <col min="12557" max="12557" width="7.42578125" style="13" customWidth="1"/>
    <col min="12558" max="12558" width="9.140625" style="13" customWidth="1"/>
    <col min="12559" max="12559" width="7.7109375" style="13" customWidth="1"/>
    <col min="12560" max="12560" width="7.28515625" style="13" customWidth="1"/>
    <col min="12561" max="12561" width="8.28515625" style="13" customWidth="1"/>
    <col min="12562" max="12800" width="8.85546875" style="13"/>
    <col min="12801" max="12801" width="13.28515625" style="13" customWidth="1"/>
    <col min="12802" max="12802" width="16.140625" style="13" customWidth="1"/>
    <col min="12803" max="12803" width="7.28515625" style="13" customWidth="1"/>
    <col min="12804" max="12804" width="8" style="13" customWidth="1"/>
    <col min="12805" max="12805" width="7.28515625" style="13" customWidth="1"/>
    <col min="12806" max="12806" width="8.5703125" style="13" customWidth="1"/>
    <col min="12807" max="12807" width="6.5703125" style="13" customWidth="1"/>
    <col min="12808" max="12808" width="7.140625" style="13" customWidth="1"/>
    <col min="12809" max="12809" width="7.7109375" style="13" customWidth="1"/>
    <col min="12810" max="12810" width="9.28515625" style="13" customWidth="1"/>
    <col min="12811" max="12811" width="7.5703125" style="13" customWidth="1"/>
    <col min="12812" max="12812" width="7.28515625" style="13" customWidth="1"/>
    <col min="12813" max="12813" width="7.42578125" style="13" customWidth="1"/>
    <col min="12814" max="12814" width="9.140625" style="13" customWidth="1"/>
    <col min="12815" max="12815" width="7.7109375" style="13" customWidth="1"/>
    <col min="12816" max="12816" width="7.28515625" style="13" customWidth="1"/>
    <col min="12817" max="12817" width="8.28515625" style="13" customWidth="1"/>
    <col min="12818" max="13056" width="8.85546875" style="13"/>
    <col min="13057" max="13057" width="13.28515625" style="13" customWidth="1"/>
    <col min="13058" max="13058" width="16.140625" style="13" customWidth="1"/>
    <col min="13059" max="13059" width="7.28515625" style="13" customWidth="1"/>
    <col min="13060" max="13060" width="8" style="13" customWidth="1"/>
    <col min="13061" max="13061" width="7.28515625" style="13" customWidth="1"/>
    <col min="13062" max="13062" width="8.5703125" style="13" customWidth="1"/>
    <col min="13063" max="13063" width="6.5703125" style="13" customWidth="1"/>
    <col min="13064" max="13064" width="7.140625" style="13" customWidth="1"/>
    <col min="13065" max="13065" width="7.7109375" style="13" customWidth="1"/>
    <col min="13066" max="13066" width="9.28515625" style="13" customWidth="1"/>
    <col min="13067" max="13067" width="7.5703125" style="13" customWidth="1"/>
    <col min="13068" max="13068" width="7.28515625" style="13" customWidth="1"/>
    <col min="13069" max="13069" width="7.42578125" style="13" customWidth="1"/>
    <col min="13070" max="13070" width="9.140625" style="13" customWidth="1"/>
    <col min="13071" max="13071" width="7.7109375" style="13" customWidth="1"/>
    <col min="13072" max="13072" width="7.28515625" style="13" customWidth="1"/>
    <col min="13073" max="13073" width="8.28515625" style="13" customWidth="1"/>
    <col min="13074" max="13312" width="8.85546875" style="13"/>
    <col min="13313" max="13313" width="13.28515625" style="13" customWidth="1"/>
    <col min="13314" max="13314" width="16.140625" style="13" customWidth="1"/>
    <col min="13315" max="13315" width="7.28515625" style="13" customWidth="1"/>
    <col min="13316" max="13316" width="8" style="13" customWidth="1"/>
    <col min="13317" max="13317" width="7.28515625" style="13" customWidth="1"/>
    <col min="13318" max="13318" width="8.5703125" style="13" customWidth="1"/>
    <col min="13319" max="13319" width="6.5703125" style="13" customWidth="1"/>
    <col min="13320" max="13320" width="7.140625" style="13" customWidth="1"/>
    <col min="13321" max="13321" width="7.7109375" style="13" customWidth="1"/>
    <col min="13322" max="13322" width="9.28515625" style="13" customWidth="1"/>
    <col min="13323" max="13323" width="7.5703125" style="13" customWidth="1"/>
    <col min="13324" max="13324" width="7.28515625" style="13" customWidth="1"/>
    <col min="13325" max="13325" width="7.42578125" style="13" customWidth="1"/>
    <col min="13326" max="13326" width="9.140625" style="13" customWidth="1"/>
    <col min="13327" max="13327" width="7.7109375" style="13" customWidth="1"/>
    <col min="13328" max="13328" width="7.28515625" style="13" customWidth="1"/>
    <col min="13329" max="13329" width="8.28515625" style="13" customWidth="1"/>
    <col min="13330" max="13568" width="8.85546875" style="13"/>
    <col min="13569" max="13569" width="13.28515625" style="13" customWidth="1"/>
    <col min="13570" max="13570" width="16.140625" style="13" customWidth="1"/>
    <col min="13571" max="13571" width="7.28515625" style="13" customWidth="1"/>
    <col min="13572" max="13572" width="8" style="13" customWidth="1"/>
    <col min="13573" max="13573" width="7.28515625" style="13" customWidth="1"/>
    <col min="13574" max="13574" width="8.5703125" style="13" customWidth="1"/>
    <col min="13575" max="13575" width="6.5703125" style="13" customWidth="1"/>
    <col min="13576" max="13576" width="7.140625" style="13" customWidth="1"/>
    <col min="13577" max="13577" width="7.7109375" style="13" customWidth="1"/>
    <col min="13578" max="13578" width="9.28515625" style="13" customWidth="1"/>
    <col min="13579" max="13579" width="7.5703125" style="13" customWidth="1"/>
    <col min="13580" max="13580" width="7.28515625" style="13" customWidth="1"/>
    <col min="13581" max="13581" width="7.42578125" style="13" customWidth="1"/>
    <col min="13582" max="13582" width="9.140625" style="13" customWidth="1"/>
    <col min="13583" max="13583" width="7.7109375" style="13" customWidth="1"/>
    <col min="13584" max="13584" width="7.28515625" style="13" customWidth="1"/>
    <col min="13585" max="13585" width="8.28515625" style="13" customWidth="1"/>
    <col min="13586" max="13824" width="8.85546875" style="13"/>
    <col min="13825" max="13825" width="13.28515625" style="13" customWidth="1"/>
    <col min="13826" max="13826" width="16.140625" style="13" customWidth="1"/>
    <col min="13827" max="13827" width="7.28515625" style="13" customWidth="1"/>
    <col min="13828" max="13828" width="8" style="13" customWidth="1"/>
    <col min="13829" max="13829" width="7.28515625" style="13" customWidth="1"/>
    <col min="13830" max="13830" width="8.5703125" style="13" customWidth="1"/>
    <col min="13831" max="13831" width="6.5703125" style="13" customWidth="1"/>
    <col min="13832" max="13832" width="7.140625" style="13" customWidth="1"/>
    <col min="13833" max="13833" width="7.7109375" style="13" customWidth="1"/>
    <col min="13834" max="13834" width="9.28515625" style="13" customWidth="1"/>
    <col min="13835" max="13835" width="7.5703125" style="13" customWidth="1"/>
    <col min="13836" max="13836" width="7.28515625" style="13" customWidth="1"/>
    <col min="13837" max="13837" width="7.42578125" style="13" customWidth="1"/>
    <col min="13838" max="13838" width="9.140625" style="13" customWidth="1"/>
    <col min="13839" max="13839" width="7.7109375" style="13" customWidth="1"/>
    <col min="13840" max="13840" width="7.28515625" style="13" customWidth="1"/>
    <col min="13841" max="13841" width="8.28515625" style="13" customWidth="1"/>
    <col min="13842" max="14080" width="8.85546875" style="13"/>
    <col min="14081" max="14081" width="13.28515625" style="13" customWidth="1"/>
    <col min="14082" max="14082" width="16.140625" style="13" customWidth="1"/>
    <col min="14083" max="14083" width="7.28515625" style="13" customWidth="1"/>
    <col min="14084" max="14084" width="8" style="13" customWidth="1"/>
    <col min="14085" max="14085" width="7.28515625" style="13" customWidth="1"/>
    <col min="14086" max="14086" width="8.5703125" style="13" customWidth="1"/>
    <col min="14087" max="14087" width="6.5703125" style="13" customWidth="1"/>
    <col min="14088" max="14088" width="7.140625" style="13" customWidth="1"/>
    <col min="14089" max="14089" width="7.7109375" style="13" customWidth="1"/>
    <col min="14090" max="14090" width="9.28515625" style="13" customWidth="1"/>
    <col min="14091" max="14091" width="7.5703125" style="13" customWidth="1"/>
    <col min="14092" max="14092" width="7.28515625" style="13" customWidth="1"/>
    <col min="14093" max="14093" width="7.42578125" style="13" customWidth="1"/>
    <col min="14094" max="14094" width="9.140625" style="13" customWidth="1"/>
    <col min="14095" max="14095" width="7.7109375" style="13" customWidth="1"/>
    <col min="14096" max="14096" width="7.28515625" style="13" customWidth="1"/>
    <col min="14097" max="14097" width="8.28515625" style="13" customWidth="1"/>
    <col min="14098" max="14336" width="8.85546875" style="13"/>
    <col min="14337" max="14337" width="13.28515625" style="13" customWidth="1"/>
    <col min="14338" max="14338" width="16.140625" style="13" customWidth="1"/>
    <col min="14339" max="14339" width="7.28515625" style="13" customWidth="1"/>
    <col min="14340" max="14340" width="8" style="13" customWidth="1"/>
    <col min="14341" max="14341" width="7.28515625" style="13" customWidth="1"/>
    <col min="14342" max="14342" width="8.5703125" style="13" customWidth="1"/>
    <col min="14343" max="14343" width="6.5703125" style="13" customWidth="1"/>
    <col min="14344" max="14344" width="7.140625" style="13" customWidth="1"/>
    <col min="14345" max="14345" width="7.7109375" style="13" customWidth="1"/>
    <col min="14346" max="14346" width="9.28515625" style="13" customWidth="1"/>
    <col min="14347" max="14347" width="7.5703125" style="13" customWidth="1"/>
    <col min="14348" max="14348" width="7.28515625" style="13" customWidth="1"/>
    <col min="14349" max="14349" width="7.42578125" style="13" customWidth="1"/>
    <col min="14350" max="14350" width="9.140625" style="13" customWidth="1"/>
    <col min="14351" max="14351" width="7.7109375" style="13" customWidth="1"/>
    <col min="14352" max="14352" width="7.28515625" style="13" customWidth="1"/>
    <col min="14353" max="14353" width="8.28515625" style="13" customWidth="1"/>
    <col min="14354" max="14592" width="8.85546875" style="13"/>
    <col min="14593" max="14593" width="13.28515625" style="13" customWidth="1"/>
    <col min="14594" max="14594" width="16.140625" style="13" customWidth="1"/>
    <col min="14595" max="14595" width="7.28515625" style="13" customWidth="1"/>
    <col min="14596" max="14596" width="8" style="13" customWidth="1"/>
    <col min="14597" max="14597" width="7.28515625" style="13" customWidth="1"/>
    <col min="14598" max="14598" width="8.5703125" style="13" customWidth="1"/>
    <col min="14599" max="14599" width="6.5703125" style="13" customWidth="1"/>
    <col min="14600" max="14600" width="7.140625" style="13" customWidth="1"/>
    <col min="14601" max="14601" width="7.7109375" style="13" customWidth="1"/>
    <col min="14602" max="14602" width="9.28515625" style="13" customWidth="1"/>
    <col min="14603" max="14603" width="7.5703125" style="13" customWidth="1"/>
    <col min="14604" max="14604" width="7.28515625" style="13" customWidth="1"/>
    <col min="14605" max="14605" width="7.42578125" style="13" customWidth="1"/>
    <col min="14606" max="14606" width="9.140625" style="13" customWidth="1"/>
    <col min="14607" max="14607" width="7.7109375" style="13" customWidth="1"/>
    <col min="14608" max="14608" width="7.28515625" style="13" customWidth="1"/>
    <col min="14609" max="14609" width="8.28515625" style="13" customWidth="1"/>
    <col min="14610" max="14848" width="8.85546875" style="13"/>
    <col min="14849" max="14849" width="13.28515625" style="13" customWidth="1"/>
    <col min="14850" max="14850" width="16.140625" style="13" customWidth="1"/>
    <col min="14851" max="14851" width="7.28515625" style="13" customWidth="1"/>
    <col min="14852" max="14852" width="8" style="13" customWidth="1"/>
    <col min="14853" max="14853" width="7.28515625" style="13" customWidth="1"/>
    <col min="14854" max="14854" width="8.5703125" style="13" customWidth="1"/>
    <col min="14855" max="14855" width="6.5703125" style="13" customWidth="1"/>
    <col min="14856" max="14856" width="7.140625" style="13" customWidth="1"/>
    <col min="14857" max="14857" width="7.7109375" style="13" customWidth="1"/>
    <col min="14858" max="14858" width="9.28515625" style="13" customWidth="1"/>
    <col min="14859" max="14859" width="7.5703125" style="13" customWidth="1"/>
    <col min="14860" max="14860" width="7.28515625" style="13" customWidth="1"/>
    <col min="14861" max="14861" width="7.42578125" style="13" customWidth="1"/>
    <col min="14862" max="14862" width="9.140625" style="13" customWidth="1"/>
    <col min="14863" max="14863" width="7.7109375" style="13" customWidth="1"/>
    <col min="14864" max="14864" width="7.28515625" style="13" customWidth="1"/>
    <col min="14865" max="14865" width="8.28515625" style="13" customWidth="1"/>
    <col min="14866" max="15104" width="8.85546875" style="13"/>
    <col min="15105" max="15105" width="13.28515625" style="13" customWidth="1"/>
    <col min="15106" max="15106" width="16.140625" style="13" customWidth="1"/>
    <col min="15107" max="15107" width="7.28515625" style="13" customWidth="1"/>
    <col min="15108" max="15108" width="8" style="13" customWidth="1"/>
    <col min="15109" max="15109" width="7.28515625" style="13" customWidth="1"/>
    <col min="15110" max="15110" width="8.5703125" style="13" customWidth="1"/>
    <col min="15111" max="15111" width="6.5703125" style="13" customWidth="1"/>
    <col min="15112" max="15112" width="7.140625" style="13" customWidth="1"/>
    <col min="15113" max="15113" width="7.7109375" style="13" customWidth="1"/>
    <col min="15114" max="15114" width="9.28515625" style="13" customWidth="1"/>
    <col min="15115" max="15115" width="7.5703125" style="13" customWidth="1"/>
    <col min="15116" max="15116" width="7.28515625" style="13" customWidth="1"/>
    <col min="15117" max="15117" width="7.42578125" style="13" customWidth="1"/>
    <col min="15118" max="15118" width="9.140625" style="13" customWidth="1"/>
    <col min="15119" max="15119" width="7.7109375" style="13" customWidth="1"/>
    <col min="15120" max="15120" width="7.28515625" style="13" customWidth="1"/>
    <col min="15121" max="15121" width="8.28515625" style="13" customWidth="1"/>
    <col min="15122" max="15360" width="8.85546875" style="13"/>
    <col min="15361" max="15361" width="13.28515625" style="13" customWidth="1"/>
    <col min="15362" max="15362" width="16.140625" style="13" customWidth="1"/>
    <col min="15363" max="15363" width="7.28515625" style="13" customWidth="1"/>
    <col min="15364" max="15364" width="8" style="13" customWidth="1"/>
    <col min="15365" max="15365" width="7.28515625" style="13" customWidth="1"/>
    <col min="15366" max="15366" width="8.5703125" style="13" customWidth="1"/>
    <col min="15367" max="15367" width="6.5703125" style="13" customWidth="1"/>
    <col min="15368" max="15368" width="7.140625" style="13" customWidth="1"/>
    <col min="15369" max="15369" width="7.7109375" style="13" customWidth="1"/>
    <col min="15370" max="15370" width="9.28515625" style="13" customWidth="1"/>
    <col min="15371" max="15371" width="7.5703125" style="13" customWidth="1"/>
    <col min="15372" max="15372" width="7.28515625" style="13" customWidth="1"/>
    <col min="15373" max="15373" width="7.42578125" style="13" customWidth="1"/>
    <col min="15374" max="15374" width="9.140625" style="13" customWidth="1"/>
    <col min="15375" max="15375" width="7.7109375" style="13" customWidth="1"/>
    <col min="15376" max="15376" width="7.28515625" style="13" customWidth="1"/>
    <col min="15377" max="15377" width="8.28515625" style="13" customWidth="1"/>
    <col min="15378" max="15616" width="8.85546875" style="13"/>
    <col min="15617" max="15617" width="13.28515625" style="13" customWidth="1"/>
    <col min="15618" max="15618" width="16.140625" style="13" customWidth="1"/>
    <col min="15619" max="15619" width="7.28515625" style="13" customWidth="1"/>
    <col min="15620" max="15620" width="8" style="13" customWidth="1"/>
    <col min="15621" max="15621" width="7.28515625" style="13" customWidth="1"/>
    <col min="15622" max="15622" width="8.5703125" style="13" customWidth="1"/>
    <col min="15623" max="15623" width="6.5703125" style="13" customWidth="1"/>
    <col min="15624" max="15624" width="7.140625" style="13" customWidth="1"/>
    <col min="15625" max="15625" width="7.7109375" style="13" customWidth="1"/>
    <col min="15626" max="15626" width="9.28515625" style="13" customWidth="1"/>
    <col min="15627" max="15627" width="7.5703125" style="13" customWidth="1"/>
    <col min="15628" max="15628" width="7.28515625" style="13" customWidth="1"/>
    <col min="15629" max="15629" width="7.42578125" style="13" customWidth="1"/>
    <col min="15630" max="15630" width="9.140625" style="13" customWidth="1"/>
    <col min="15631" max="15631" width="7.7109375" style="13" customWidth="1"/>
    <col min="15632" max="15632" width="7.28515625" style="13" customWidth="1"/>
    <col min="15633" max="15633" width="8.28515625" style="13" customWidth="1"/>
    <col min="15634" max="15872" width="8.85546875" style="13"/>
    <col min="15873" max="15873" width="13.28515625" style="13" customWidth="1"/>
    <col min="15874" max="15874" width="16.140625" style="13" customWidth="1"/>
    <col min="15875" max="15875" width="7.28515625" style="13" customWidth="1"/>
    <col min="15876" max="15876" width="8" style="13" customWidth="1"/>
    <col min="15877" max="15877" width="7.28515625" style="13" customWidth="1"/>
    <col min="15878" max="15878" width="8.5703125" style="13" customWidth="1"/>
    <col min="15879" max="15879" width="6.5703125" style="13" customWidth="1"/>
    <col min="15880" max="15880" width="7.140625" style="13" customWidth="1"/>
    <col min="15881" max="15881" width="7.7109375" style="13" customWidth="1"/>
    <col min="15882" max="15882" width="9.28515625" style="13" customWidth="1"/>
    <col min="15883" max="15883" width="7.5703125" style="13" customWidth="1"/>
    <col min="15884" max="15884" width="7.28515625" style="13" customWidth="1"/>
    <col min="15885" max="15885" width="7.42578125" style="13" customWidth="1"/>
    <col min="15886" max="15886" width="9.140625" style="13" customWidth="1"/>
    <col min="15887" max="15887" width="7.7109375" style="13" customWidth="1"/>
    <col min="15888" max="15888" width="7.28515625" style="13" customWidth="1"/>
    <col min="15889" max="15889" width="8.28515625" style="13" customWidth="1"/>
    <col min="15890" max="16128" width="8.85546875" style="13"/>
    <col min="16129" max="16129" width="13.28515625" style="13" customWidth="1"/>
    <col min="16130" max="16130" width="16.140625" style="13" customWidth="1"/>
    <col min="16131" max="16131" width="7.28515625" style="13" customWidth="1"/>
    <col min="16132" max="16132" width="8" style="13" customWidth="1"/>
    <col min="16133" max="16133" width="7.28515625" style="13" customWidth="1"/>
    <col min="16134" max="16134" width="8.5703125" style="13" customWidth="1"/>
    <col min="16135" max="16135" width="6.5703125" style="13" customWidth="1"/>
    <col min="16136" max="16136" width="7.140625" style="13" customWidth="1"/>
    <col min="16137" max="16137" width="7.7109375" style="13" customWidth="1"/>
    <col min="16138" max="16138" width="9.28515625" style="13" customWidth="1"/>
    <col min="16139" max="16139" width="7.5703125" style="13" customWidth="1"/>
    <col min="16140" max="16140" width="7.28515625" style="13" customWidth="1"/>
    <col min="16141" max="16141" width="7.42578125" style="13" customWidth="1"/>
    <col min="16142" max="16142" width="9.140625" style="13" customWidth="1"/>
    <col min="16143" max="16143" width="7.7109375" style="13" customWidth="1"/>
    <col min="16144" max="16144" width="7.28515625" style="13" customWidth="1"/>
    <col min="16145" max="16145" width="8.28515625" style="13" customWidth="1"/>
    <col min="16146" max="16384" width="8.85546875" style="13"/>
  </cols>
  <sheetData>
    <row r="1" spans="1:17" ht="12.75">
      <c r="P1"/>
      <c r="Q1" s="83" t="s">
        <v>324</v>
      </c>
    </row>
    <row r="2" spans="1:17">
      <c r="A2" s="251"/>
      <c r="B2" s="251"/>
      <c r="C2" s="251"/>
      <c r="D2" s="251"/>
      <c r="E2" s="251"/>
      <c r="F2" s="251"/>
      <c r="G2" s="251"/>
      <c r="H2" s="251"/>
      <c r="I2" s="251"/>
      <c r="J2" s="11"/>
      <c r="K2" s="11"/>
      <c r="L2" s="12"/>
      <c r="M2" s="12"/>
      <c r="N2" s="12"/>
      <c r="O2" s="12"/>
    </row>
    <row r="3" spans="1:17" s="83" customFormat="1" ht="12.75">
      <c r="A3" s="218" t="s">
        <v>400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</row>
    <row r="4" spans="1:17" ht="14.25" customHeight="1" thickBo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Q4" s="16" t="s">
        <v>290</v>
      </c>
    </row>
    <row r="5" spans="1:17" ht="15" customHeight="1" thickBot="1">
      <c r="A5" s="252" t="s">
        <v>89</v>
      </c>
      <c r="B5" s="252" t="s">
        <v>401</v>
      </c>
      <c r="C5" s="252" t="s">
        <v>90</v>
      </c>
      <c r="D5" s="255" t="s">
        <v>91</v>
      </c>
      <c r="E5" s="256"/>
      <c r="F5" s="256"/>
      <c r="G5" s="257"/>
      <c r="H5" s="255" t="s">
        <v>92</v>
      </c>
      <c r="I5" s="256"/>
      <c r="J5" s="256"/>
      <c r="K5" s="257"/>
      <c r="L5" s="255" t="s">
        <v>93</v>
      </c>
      <c r="M5" s="256"/>
      <c r="N5" s="256"/>
      <c r="O5" s="257"/>
      <c r="P5" s="267" t="s">
        <v>94</v>
      </c>
      <c r="Q5" s="268"/>
    </row>
    <row r="6" spans="1:17" ht="15" customHeight="1">
      <c r="A6" s="253"/>
      <c r="B6" s="253"/>
      <c r="C6" s="253"/>
      <c r="D6" s="258" t="s">
        <v>95</v>
      </c>
      <c r="E6" s="260" t="s">
        <v>96</v>
      </c>
      <c r="F6" s="261"/>
      <c r="G6" s="262"/>
      <c r="H6" s="258" t="s">
        <v>95</v>
      </c>
      <c r="I6" s="260" t="s">
        <v>96</v>
      </c>
      <c r="J6" s="261"/>
      <c r="K6" s="262"/>
      <c r="L6" s="258" t="s">
        <v>95</v>
      </c>
      <c r="M6" s="260" t="s">
        <v>96</v>
      </c>
      <c r="N6" s="261"/>
      <c r="O6" s="262"/>
      <c r="P6" s="269" t="s">
        <v>438</v>
      </c>
      <c r="Q6" s="271" t="s">
        <v>439</v>
      </c>
    </row>
    <row r="7" spans="1:17" ht="14.25" customHeight="1">
      <c r="A7" s="253"/>
      <c r="B7" s="253"/>
      <c r="C7" s="253"/>
      <c r="D7" s="258"/>
      <c r="E7" s="263" t="s">
        <v>97</v>
      </c>
      <c r="F7" s="264"/>
      <c r="G7" s="265" t="s">
        <v>98</v>
      </c>
      <c r="H7" s="258"/>
      <c r="I7" s="263" t="s">
        <v>97</v>
      </c>
      <c r="J7" s="264"/>
      <c r="K7" s="265" t="s">
        <v>98</v>
      </c>
      <c r="L7" s="258"/>
      <c r="M7" s="263" t="s">
        <v>97</v>
      </c>
      <c r="N7" s="264"/>
      <c r="O7" s="265" t="s">
        <v>98</v>
      </c>
      <c r="P7" s="270"/>
      <c r="Q7" s="271"/>
    </row>
    <row r="8" spans="1:17" ht="34.9" customHeight="1" thickBot="1">
      <c r="A8" s="254"/>
      <c r="B8" s="254"/>
      <c r="C8" s="254"/>
      <c r="D8" s="259"/>
      <c r="E8" s="17" t="s">
        <v>95</v>
      </c>
      <c r="F8" s="18" t="s">
        <v>99</v>
      </c>
      <c r="G8" s="266"/>
      <c r="H8" s="259"/>
      <c r="I8" s="17" t="s">
        <v>95</v>
      </c>
      <c r="J8" s="18" t="s">
        <v>99</v>
      </c>
      <c r="K8" s="266"/>
      <c r="L8" s="259"/>
      <c r="M8" s="17" t="s">
        <v>95</v>
      </c>
      <c r="N8" s="18" t="s">
        <v>99</v>
      </c>
      <c r="O8" s="266"/>
      <c r="P8" s="270"/>
      <c r="Q8" s="271"/>
    </row>
    <row r="9" spans="1:17" ht="12" customHeight="1">
      <c r="A9" s="164">
        <v>1</v>
      </c>
      <c r="B9" s="164">
        <v>2</v>
      </c>
      <c r="C9" s="164">
        <v>3</v>
      </c>
      <c r="D9" s="165">
        <v>4</v>
      </c>
      <c r="E9" s="165">
        <v>5</v>
      </c>
      <c r="F9" s="165">
        <v>6</v>
      </c>
      <c r="G9" s="165">
        <v>7</v>
      </c>
      <c r="H9" s="165">
        <v>8</v>
      </c>
      <c r="I9" s="165">
        <v>9</v>
      </c>
      <c r="J9" s="165">
        <v>10</v>
      </c>
      <c r="K9" s="165">
        <v>11</v>
      </c>
      <c r="L9" s="165">
        <v>12</v>
      </c>
      <c r="M9" s="165">
        <v>13</v>
      </c>
      <c r="N9" s="165">
        <v>14</v>
      </c>
      <c r="O9" s="165">
        <v>15</v>
      </c>
      <c r="P9" s="166">
        <v>16</v>
      </c>
      <c r="Q9" s="166">
        <v>17</v>
      </c>
    </row>
    <row r="10" spans="1:17" ht="18.600000000000001" customHeight="1">
      <c r="A10" s="235" t="s">
        <v>100</v>
      </c>
      <c r="B10" s="236"/>
      <c r="C10" s="142"/>
      <c r="D10" s="167">
        <f>SUBTOTAL(9,D11:D72)</f>
        <v>63232.100000000013</v>
      </c>
      <c r="E10" s="167">
        <f t="shared" ref="E10:O10" si="0">SUBTOTAL(9,E11:E72)</f>
        <v>34189.400000000009</v>
      </c>
      <c r="F10" s="167">
        <f>SUBTOTAL(9,F11:F72)</f>
        <v>8689.9999999999982</v>
      </c>
      <c r="G10" s="167">
        <f>SUBTOTAL(9,G11:G72)</f>
        <v>29042.699999999993</v>
      </c>
      <c r="H10" s="167">
        <f t="shared" si="0"/>
        <v>17271.599999999999</v>
      </c>
      <c r="I10" s="167">
        <f t="shared" si="0"/>
        <v>10225</v>
      </c>
      <c r="J10" s="167">
        <f t="shared" si="0"/>
        <v>2008.3</v>
      </c>
      <c r="K10" s="167">
        <f t="shared" si="0"/>
        <v>7046.5999999999995</v>
      </c>
      <c r="L10" s="167">
        <f t="shared" si="0"/>
        <v>10005.200000000003</v>
      </c>
      <c r="M10" s="143">
        <f t="shared" si="0"/>
        <v>7546.0999999999995</v>
      </c>
      <c r="N10" s="143">
        <f t="shared" si="0"/>
        <v>1561.4</v>
      </c>
      <c r="O10" s="167">
        <f t="shared" si="0"/>
        <v>2459.1</v>
      </c>
      <c r="P10" s="168">
        <f>SUM(L10/D10*100)</f>
        <v>15.822975988461558</v>
      </c>
      <c r="Q10" s="168">
        <f>SUM(L10/H10*100)</f>
        <v>57.928622710113729</v>
      </c>
    </row>
    <row r="11" spans="1:17" ht="12.75">
      <c r="A11" s="240"/>
      <c r="B11" s="243" t="s">
        <v>402</v>
      </c>
      <c r="C11" s="20" t="s">
        <v>102</v>
      </c>
      <c r="D11" s="21">
        <v>139.9</v>
      </c>
      <c r="E11" s="21">
        <v>116.5</v>
      </c>
      <c r="F11" s="21">
        <v>110</v>
      </c>
      <c r="G11" s="21">
        <v>23.4</v>
      </c>
      <c r="H11" s="21">
        <v>56.1</v>
      </c>
      <c r="I11" s="21">
        <v>32.700000000000003</v>
      </c>
      <c r="J11" s="21">
        <v>27.5</v>
      </c>
      <c r="K11" s="21">
        <v>23.4</v>
      </c>
      <c r="L11" s="21">
        <v>12.4</v>
      </c>
      <c r="M11" s="21">
        <v>6.4</v>
      </c>
      <c r="N11" s="21">
        <v>6.3</v>
      </c>
      <c r="O11" s="21">
        <v>6</v>
      </c>
      <c r="P11" s="97"/>
      <c r="Q11" s="97"/>
    </row>
    <row r="12" spans="1:17" ht="12.75">
      <c r="A12" s="241"/>
      <c r="B12" s="244"/>
      <c r="C12" s="20" t="s">
        <v>319</v>
      </c>
      <c r="D12" s="21">
        <v>2530</v>
      </c>
      <c r="E12" s="21">
        <v>2530</v>
      </c>
      <c r="F12" s="21">
        <v>0</v>
      </c>
      <c r="G12" s="21">
        <v>0</v>
      </c>
      <c r="H12" s="21">
        <v>642.5</v>
      </c>
      <c r="I12" s="21">
        <v>642.5</v>
      </c>
      <c r="J12" s="21">
        <v>0</v>
      </c>
      <c r="K12" s="21">
        <v>0</v>
      </c>
      <c r="L12" s="21">
        <v>632.20000000000005</v>
      </c>
      <c r="M12" s="21">
        <v>632.20000000000005</v>
      </c>
      <c r="N12" s="21">
        <v>0</v>
      </c>
      <c r="O12" s="21">
        <v>0</v>
      </c>
      <c r="P12" s="97"/>
      <c r="Q12" s="97"/>
    </row>
    <row r="13" spans="1:17" ht="12.75">
      <c r="A13" s="241"/>
      <c r="B13" s="244"/>
      <c r="C13" s="20" t="s">
        <v>103</v>
      </c>
      <c r="D13" s="21">
        <v>1439.5</v>
      </c>
      <c r="E13" s="21">
        <v>1439.5</v>
      </c>
      <c r="F13" s="21">
        <v>0</v>
      </c>
      <c r="G13" s="21">
        <v>0</v>
      </c>
      <c r="H13" s="21">
        <v>341.6</v>
      </c>
      <c r="I13" s="21">
        <v>341.6</v>
      </c>
      <c r="J13" s="21">
        <v>0</v>
      </c>
      <c r="K13" s="21">
        <v>0</v>
      </c>
      <c r="L13" s="21">
        <v>341.6</v>
      </c>
      <c r="M13" s="21">
        <v>341.6</v>
      </c>
      <c r="N13" s="21">
        <v>0</v>
      </c>
      <c r="O13" s="21">
        <v>0</v>
      </c>
      <c r="P13" s="97"/>
      <c r="Q13" s="97"/>
    </row>
    <row r="14" spans="1:17" ht="12.75">
      <c r="A14" s="241"/>
      <c r="B14" s="244"/>
      <c r="C14" s="20" t="s">
        <v>403</v>
      </c>
      <c r="D14" s="21">
        <v>1.2</v>
      </c>
      <c r="E14" s="21">
        <v>1.2</v>
      </c>
      <c r="F14" s="21">
        <v>0</v>
      </c>
      <c r="G14" s="21">
        <v>0</v>
      </c>
      <c r="H14" s="21">
        <v>1.2</v>
      </c>
      <c r="I14" s="21">
        <v>1.2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97"/>
      <c r="Q14" s="97"/>
    </row>
    <row r="15" spans="1:17" ht="12.75">
      <c r="A15" s="241"/>
      <c r="B15" s="244"/>
      <c r="C15" s="20" t="s">
        <v>104</v>
      </c>
      <c r="D15" s="21">
        <v>3073.1</v>
      </c>
      <c r="E15" s="21">
        <v>1465.6</v>
      </c>
      <c r="F15" s="21">
        <v>0</v>
      </c>
      <c r="G15" s="21">
        <v>1607.5</v>
      </c>
      <c r="H15" s="21">
        <v>971.1</v>
      </c>
      <c r="I15" s="21">
        <v>590.6</v>
      </c>
      <c r="J15" s="21">
        <v>0</v>
      </c>
      <c r="K15" s="21">
        <v>380.5</v>
      </c>
      <c r="L15" s="21">
        <v>557.29999999999995</v>
      </c>
      <c r="M15" s="21">
        <v>336.1</v>
      </c>
      <c r="N15" s="21">
        <v>0</v>
      </c>
      <c r="O15" s="21">
        <v>221.2</v>
      </c>
      <c r="P15" s="97"/>
      <c r="Q15" s="97"/>
    </row>
    <row r="16" spans="1:17" ht="12.75">
      <c r="A16" s="241"/>
      <c r="B16" s="244"/>
      <c r="C16" s="20" t="s">
        <v>105</v>
      </c>
      <c r="D16" s="21">
        <v>2400</v>
      </c>
      <c r="E16" s="21">
        <v>0</v>
      </c>
      <c r="F16" s="21">
        <v>0</v>
      </c>
      <c r="G16" s="21">
        <v>2400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97"/>
      <c r="Q16" s="97"/>
    </row>
    <row r="17" spans="1:17" ht="12.75">
      <c r="A17" s="241"/>
      <c r="B17" s="244"/>
      <c r="C17" s="20" t="s">
        <v>106</v>
      </c>
      <c r="D17" s="21">
        <v>1540.2</v>
      </c>
      <c r="E17" s="21">
        <v>292.2</v>
      </c>
      <c r="F17" s="21">
        <v>8</v>
      </c>
      <c r="G17" s="21">
        <v>1248</v>
      </c>
      <c r="H17" s="21">
        <v>69</v>
      </c>
      <c r="I17" s="21">
        <v>69</v>
      </c>
      <c r="J17" s="21">
        <v>2</v>
      </c>
      <c r="K17" s="21">
        <v>0</v>
      </c>
      <c r="L17" s="21">
        <v>45.6</v>
      </c>
      <c r="M17" s="21">
        <v>45.6</v>
      </c>
      <c r="N17" s="21">
        <v>1.3</v>
      </c>
      <c r="O17" s="21">
        <v>0</v>
      </c>
      <c r="P17" s="97"/>
      <c r="Q17" s="97"/>
    </row>
    <row r="18" spans="1:17" ht="22.5">
      <c r="A18" s="241"/>
      <c r="B18" s="244"/>
      <c r="C18" s="20" t="s">
        <v>404</v>
      </c>
      <c r="D18" s="21">
        <v>0.5</v>
      </c>
      <c r="E18" s="21">
        <v>0.5</v>
      </c>
      <c r="F18" s="21">
        <v>0</v>
      </c>
      <c r="G18" s="21">
        <v>0</v>
      </c>
      <c r="H18" s="21">
        <v>0.5</v>
      </c>
      <c r="I18" s="21">
        <v>0.5</v>
      </c>
      <c r="J18" s="21">
        <v>0</v>
      </c>
      <c r="K18" s="21">
        <v>0</v>
      </c>
      <c r="L18" s="21">
        <v>0.5</v>
      </c>
      <c r="M18" s="21">
        <v>0.5</v>
      </c>
      <c r="N18" s="21">
        <v>0</v>
      </c>
      <c r="O18" s="21">
        <v>0</v>
      </c>
      <c r="P18" s="97"/>
      <c r="Q18" s="97"/>
    </row>
    <row r="19" spans="1:17" ht="22.5">
      <c r="A19" s="241"/>
      <c r="B19" s="244"/>
      <c r="C19" s="20" t="s">
        <v>365</v>
      </c>
      <c r="D19" s="21">
        <v>180</v>
      </c>
      <c r="E19" s="21">
        <v>0</v>
      </c>
      <c r="F19" s="21">
        <v>0</v>
      </c>
      <c r="G19" s="21">
        <v>180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97"/>
      <c r="Q19" s="97"/>
    </row>
    <row r="20" spans="1:17" ht="12.75">
      <c r="A20" s="241"/>
      <c r="B20" s="245"/>
      <c r="C20" s="20" t="s">
        <v>107</v>
      </c>
      <c r="D20" s="21">
        <v>2.7</v>
      </c>
      <c r="E20" s="21">
        <v>0.4</v>
      </c>
      <c r="F20" s="21">
        <v>0</v>
      </c>
      <c r="G20" s="21">
        <v>2.2999999999999998</v>
      </c>
      <c r="H20" s="21">
        <v>2.7</v>
      </c>
      <c r="I20" s="21">
        <v>0.4</v>
      </c>
      <c r="J20" s="21">
        <v>0</v>
      </c>
      <c r="K20" s="21">
        <v>2.2999999999999998</v>
      </c>
      <c r="L20" s="21">
        <v>0.5</v>
      </c>
      <c r="M20" s="21">
        <v>0</v>
      </c>
      <c r="N20" s="21">
        <v>0</v>
      </c>
      <c r="O20" s="21">
        <v>0.5</v>
      </c>
      <c r="P20" s="97"/>
      <c r="Q20" s="97"/>
    </row>
    <row r="21" spans="1:17" ht="12.75">
      <c r="A21" s="241"/>
      <c r="B21" s="243" t="s">
        <v>405</v>
      </c>
      <c r="C21" s="20" t="s">
        <v>102</v>
      </c>
      <c r="D21" s="21">
        <v>1.7</v>
      </c>
      <c r="E21" s="21">
        <v>1.7</v>
      </c>
      <c r="F21" s="21">
        <v>0</v>
      </c>
      <c r="G21" s="21">
        <v>0</v>
      </c>
      <c r="H21" s="21">
        <v>1.7</v>
      </c>
      <c r="I21" s="21">
        <v>1.7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97"/>
      <c r="Q21" s="97"/>
    </row>
    <row r="22" spans="1:17" ht="12.75">
      <c r="A22" s="241"/>
      <c r="B22" s="244"/>
      <c r="C22" s="20" t="s">
        <v>104</v>
      </c>
      <c r="D22" s="21">
        <v>716.2</v>
      </c>
      <c r="E22" s="21">
        <v>230.2</v>
      </c>
      <c r="F22" s="21">
        <v>0</v>
      </c>
      <c r="G22" s="21">
        <v>486</v>
      </c>
      <c r="H22" s="21">
        <v>182.7</v>
      </c>
      <c r="I22" s="21">
        <v>67.7</v>
      </c>
      <c r="J22" s="21">
        <v>0</v>
      </c>
      <c r="K22" s="21">
        <v>115</v>
      </c>
      <c r="L22" s="21">
        <v>30.3</v>
      </c>
      <c r="M22" s="21">
        <v>30.3</v>
      </c>
      <c r="N22" s="21">
        <v>0</v>
      </c>
      <c r="O22" s="21">
        <v>0</v>
      </c>
      <c r="P22" s="97"/>
      <c r="Q22" s="97"/>
    </row>
    <row r="23" spans="1:17" ht="12.75">
      <c r="A23" s="241"/>
      <c r="B23" s="244"/>
      <c r="C23" s="20" t="s">
        <v>106</v>
      </c>
      <c r="D23" s="21">
        <v>458</v>
      </c>
      <c r="E23" s="21">
        <v>458</v>
      </c>
      <c r="F23" s="21">
        <v>0</v>
      </c>
      <c r="G23" s="21">
        <v>0</v>
      </c>
      <c r="H23" s="21">
        <v>129.80000000000001</v>
      </c>
      <c r="I23" s="21">
        <v>129.80000000000001</v>
      </c>
      <c r="J23" s="21">
        <v>0</v>
      </c>
      <c r="K23" s="21">
        <v>0</v>
      </c>
      <c r="L23" s="21">
        <v>0.9</v>
      </c>
      <c r="M23" s="21">
        <v>0.9</v>
      </c>
      <c r="N23" s="21">
        <v>0</v>
      </c>
      <c r="O23" s="21">
        <v>0</v>
      </c>
      <c r="P23" s="97"/>
      <c r="Q23" s="97"/>
    </row>
    <row r="24" spans="1:17" ht="12.75">
      <c r="A24" s="241"/>
      <c r="B24" s="245"/>
      <c r="C24" s="20" t="s">
        <v>107</v>
      </c>
      <c r="D24" s="21">
        <v>0.2</v>
      </c>
      <c r="E24" s="21">
        <v>0.2</v>
      </c>
      <c r="F24" s="21">
        <v>0</v>
      </c>
      <c r="G24" s="21">
        <v>0</v>
      </c>
      <c r="H24" s="21">
        <v>0.2</v>
      </c>
      <c r="I24" s="21">
        <v>0.2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97"/>
      <c r="Q24" s="97"/>
    </row>
    <row r="25" spans="1:17" ht="12.75">
      <c r="A25" s="241"/>
      <c r="B25" s="243" t="s">
        <v>406</v>
      </c>
      <c r="C25" s="20" t="s">
        <v>108</v>
      </c>
      <c r="D25" s="21">
        <v>491.2</v>
      </c>
      <c r="E25" s="21">
        <v>441.2</v>
      </c>
      <c r="F25" s="21">
        <v>0</v>
      </c>
      <c r="G25" s="21">
        <v>50</v>
      </c>
      <c r="H25" s="21">
        <v>20</v>
      </c>
      <c r="I25" s="21">
        <v>0</v>
      </c>
      <c r="J25" s="21">
        <v>0</v>
      </c>
      <c r="K25" s="21">
        <v>20</v>
      </c>
      <c r="L25" s="21">
        <v>3.3</v>
      </c>
      <c r="M25" s="21">
        <v>0</v>
      </c>
      <c r="N25" s="21">
        <v>0</v>
      </c>
      <c r="O25" s="21">
        <v>3.3</v>
      </c>
      <c r="P25" s="97"/>
      <c r="Q25" s="97"/>
    </row>
    <row r="26" spans="1:17" ht="12.75">
      <c r="A26" s="241"/>
      <c r="B26" s="244"/>
      <c r="C26" s="20" t="s">
        <v>102</v>
      </c>
      <c r="D26" s="21">
        <v>130</v>
      </c>
      <c r="E26" s="21">
        <v>0</v>
      </c>
      <c r="F26" s="21">
        <v>0</v>
      </c>
      <c r="G26" s="21">
        <v>130</v>
      </c>
      <c r="H26" s="21">
        <v>100</v>
      </c>
      <c r="I26" s="21">
        <v>0</v>
      </c>
      <c r="J26" s="21">
        <v>0</v>
      </c>
      <c r="K26" s="21">
        <v>100</v>
      </c>
      <c r="L26" s="21">
        <v>29.2</v>
      </c>
      <c r="M26" s="21">
        <v>0</v>
      </c>
      <c r="N26" s="21">
        <v>0</v>
      </c>
      <c r="O26" s="21">
        <v>29.2</v>
      </c>
      <c r="P26" s="97"/>
      <c r="Q26" s="97"/>
    </row>
    <row r="27" spans="1:17" ht="12.75">
      <c r="A27" s="241"/>
      <c r="B27" s="244"/>
      <c r="C27" s="20" t="s">
        <v>109</v>
      </c>
      <c r="D27" s="21">
        <v>2700</v>
      </c>
      <c r="E27" s="21">
        <v>2300</v>
      </c>
      <c r="F27" s="21">
        <v>0</v>
      </c>
      <c r="G27" s="21">
        <v>400</v>
      </c>
      <c r="H27" s="21">
        <v>440</v>
      </c>
      <c r="I27" s="21">
        <v>300</v>
      </c>
      <c r="J27" s="21">
        <v>0</v>
      </c>
      <c r="K27" s="21">
        <v>140</v>
      </c>
      <c r="L27" s="21">
        <v>80.099999999999994</v>
      </c>
      <c r="M27" s="21">
        <v>80.099999999999994</v>
      </c>
      <c r="N27" s="21">
        <v>0</v>
      </c>
      <c r="O27" s="21">
        <v>0</v>
      </c>
      <c r="P27" s="97"/>
      <c r="Q27" s="97"/>
    </row>
    <row r="28" spans="1:17" ht="12.75">
      <c r="A28" s="241"/>
      <c r="B28" s="244"/>
      <c r="C28" s="20" t="s">
        <v>110</v>
      </c>
      <c r="D28" s="21">
        <v>73.8</v>
      </c>
      <c r="E28" s="21">
        <v>73.8</v>
      </c>
      <c r="F28" s="21">
        <v>0</v>
      </c>
      <c r="G28" s="21">
        <v>0</v>
      </c>
      <c r="H28" s="21">
        <v>73.8</v>
      </c>
      <c r="I28" s="21">
        <v>73.8</v>
      </c>
      <c r="J28" s="21">
        <v>0</v>
      </c>
      <c r="K28" s="21">
        <v>0</v>
      </c>
      <c r="L28" s="21">
        <v>73.8</v>
      </c>
      <c r="M28" s="21">
        <v>73.8</v>
      </c>
      <c r="N28" s="21">
        <v>0</v>
      </c>
      <c r="O28" s="21">
        <v>0</v>
      </c>
      <c r="P28" s="97"/>
      <c r="Q28" s="97"/>
    </row>
    <row r="29" spans="1:17" ht="12.75">
      <c r="A29" s="241"/>
      <c r="B29" s="244"/>
      <c r="C29" s="20" t="s">
        <v>366</v>
      </c>
      <c r="D29" s="21">
        <v>404.2</v>
      </c>
      <c r="E29" s="21">
        <v>404.2</v>
      </c>
      <c r="F29" s="21">
        <v>0</v>
      </c>
      <c r="G29" s="21">
        <v>0</v>
      </c>
      <c r="H29" s="21">
        <v>404.2</v>
      </c>
      <c r="I29" s="21">
        <v>404.2</v>
      </c>
      <c r="J29" s="21">
        <v>0</v>
      </c>
      <c r="K29" s="21">
        <v>0</v>
      </c>
      <c r="L29" s="21">
        <v>404.2</v>
      </c>
      <c r="M29" s="21">
        <v>404.2</v>
      </c>
      <c r="N29" s="21">
        <v>0</v>
      </c>
      <c r="O29" s="21">
        <v>0</v>
      </c>
      <c r="P29" s="97"/>
      <c r="Q29" s="97"/>
    </row>
    <row r="30" spans="1:17" ht="12.75">
      <c r="A30" s="241"/>
      <c r="B30" s="244"/>
      <c r="C30" s="20" t="s">
        <v>367</v>
      </c>
      <c r="D30" s="21">
        <v>29.8</v>
      </c>
      <c r="E30" s="21">
        <v>0</v>
      </c>
      <c r="F30" s="21">
        <v>0</v>
      </c>
      <c r="G30" s="21">
        <v>29.8</v>
      </c>
      <c r="H30" s="21">
        <v>29.8</v>
      </c>
      <c r="I30" s="21">
        <v>0</v>
      </c>
      <c r="J30" s="21">
        <v>0</v>
      </c>
      <c r="K30" s="21">
        <v>29.8</v>
      </c>
      <c r="L30" s="21">
        <v>10.6</v>
      </c>
      <c r="M30" s="21">
        <v>0</v>
      </c>
      <c r="N30" s="21">
        <v>0</v>
      </c>
      <c r="O30" s="21">
        <v>10.6</v>
      </c>
      <c r="P30" s="97"/>
      <c r="Q30" s="97"/>
    </row>
    <row r="31" spans="1:17" ht="12.75">
      <c r="A31" s="241"/>
      <c r="B31" s="244"/>
      <c r="C31" s="20" t="s">
        <v>111</v>
      </c>
      <c r="D31" s="21">
        <v>10</v>
      </c>
      <c r="E31" s="21">
        <v>10</v>
      </c>
      <c r="F31" s="21">
        <v>0</v>
      </c>
      <c r="G31" s="21">
        <v>0</v>
      </c>
      <c r="H31" s="21">
        <v>2.5</v>
      </c>
      <c r="I31" s="21">
        <v>2.5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97"/>
      <c r="Q31" s="97"/>
    </row>
    <row r="32" spans="1:17" ht="12.75">
      <c r="A32" s="241"/>
      <c r="B32" s="244"/>
      <c r="C32" s="20" t="s">
        <v>104</v>
      </c>
      <c r="D32" s="21">
        <v>3318.8</v>
      </c>
      <c r="E32" s="21">
        <v>1774.7</v>
      </c>
      <c r="F32" s="21">
        <v>970.2</v>
      </c>
      <c r="G32" s="21">
        <v>1544.1</v>
      </c>
      <c r="H32" s="21">
        <v>1280.5999999999999</v>
      </c>
      <c r="I32" s="21">
        <v>418.7</v>
      </c>
      <c r="J32" s="21">
        <v>202.8</v>
      </c>
      <c r="K32" s="21">
        <v>861.9</v>
      </c>
      <c r="L32" s="21">
        <v>514</v>
      </c>
      <c r="M32" s="21">
        <v>278</v>
      </c>
      <c r="N32" s="21">
        <v>153.30000000000001</v>
      </c>
      <c r="O32" s="21">
        <v>236</v>
      </c>
      <c r="P32" s="97"/>
      <c r="Q32" s="97"/>
    </row>
    <row r="33" spans="1:17" ht="12.75">
      <c r="A33" s="241"/>
      <c r="B33" s="245"/>
      <c r="C33" s="20" t="s">
        <v>106</v>
      </c>
      <c r="D33" s="21">
        <v>52</v>
      </c>
      <c r="E33" s="21">
        <v>52</v>
      </c>
      <c r="F33" s="21">
        <v>0</v>
      </c>
      <c r="G33" s="21">
        <v>0</v>
      </c>
      <c r="H33" s="21">
        <v>28.9</v>
      </c>
      <c r="I33" s="21">
        <v>28.9</v>
      </c>
      <c r="J33" s="21">
        <v>0</v>
      </c>
      <c r="K33" s="21">
        <v>0</v>
      </c>
      <c r="L33" s="21">
        <v>18.8</v>
      </c>
      <c r="M33" s="21">
        <v>18.8</v>
      </c>
      <c r="N33" s="21">
        <v>0</v>
      </c>
      <c r="O33" s="21">
        <v>0</v>
      </c>
      <c r="P33" s="97"/>
      <c r="Q33" s="97"/>
    </row>
    <row r="34" spans="1:17" ht="12.75">
      <c r="A34" s="241"/>
      <c r="B34" s="243" t="s">
        <v>407</v>
      </c>
      <c r="C34" s="20" t="s">
        <v>108</v>
      </c>
      <c r="D34" s="21">
        <v>57.6</v>
      </c>
      <c r="E34" s="21">
        <v>57.6</v>
      </c>
      <c r="F34" s="21">
        <v>0</v>
      </c>
      <c r="G34" s="21">
        <v>0</v>
      </c>
      <c r="H34" s="21">
        <v>14.4</v>
      </c>
      <c r="I34" s="21">
        <v>14.4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97"/>
      <c r="Q34" s="97"/>
    </row>
    <row r="35" spans="1:17" ht="12.75">
      <c r="A35" s="241"/>
      <c r="B35" s="244"/>
      <c r="C35" s="20" t="s">
        <v>368</v>
      </c>
      <c r="D35" s="21">
        <v>58.2</v>
      </c>
      <c r="E35" s="21">
        <v>58.2</v>
      </c>
      <c r="F35" s="21">
        <v>40.5</v>
      </c>
      <c r="G35" s="21">
        <v>0</v>
      </c>
      <c r="H35" s="21">
        <v>19.3</v>
      </c>
      <c r="I35" s="21">
        <v>19.3</v>
      </c>
      <c r="J35" s="21">
        <v>13.9</v>
      </c>
      <c r="K35" s="21">
        <v>0</v>
      </c>
      <c r="L35" s="21">
        <v>15.6</v>
      </c>
      <c r="M35" s="21">
        <v>15.6</v>
      </c>
      <c r="N35" s="21">
        <v>12.3</v>
      </c>
      <c r="O35" s="21">
        <v>0</v>
      </c>
      <c r="P35" s="97"/>
      <c r="Q35" s="97"/>
    </row>
    <row r="36" spans="1:17" ht="12.75">
      <c r="A36" s="241"/>
      <c r="B36" s="244"/>
      <c r="C36" s="20" t="s">
        <v>369</v>
      </c>
      <c r="D36" s="21">
        <v>10.199999999999999</v>
      </c>
      <c r="E36" s="21">
        <v>10.199999999999999</v>
      </c>
      <c r="F36" s="21">
        <v>7</v>
      </c>
      <c r="G36" s="21">
        <v>0</v>
      </c>
      <c r="H36" s="21">
        <v>3.8</v>
      </c>
      <c r="I36" s="21">
        <v>3.8</v>
      </c>
      <c r="J36" s="21">
        <v>2.7</v>
      </c>
      <c r="K36" s="21">
        <v>0</v>
      </c>
      <c r="L36" s="21">
        <v>2.9</v>
      </c>
      <c r="M36" s="21">
        <v>2.9</v>
      </c>
      <c r="N36" s="21">
        <v>2.2000000000000002</v>
      </c>
      <c r="O36" s="21">
        <v>0</v>
      </c>
      <c r="P36" s="97"/>
      <c r="Q36" s="97"/>
    </row>
    <row r="37" spans="1:17" ht="12.75">
      <c r="A37" s="241"/>
      <c r="B37" s="244"/>
      <c r="C37" s="20" t="s">
        <v>110</v>
      </c>
      <c r="D37" s="21">
        <v>21.5</v>
      </c>
      <c r="E37" s="21">
        <v>21.5</v>
      </c>
      <c r="F37" s="21">
        <v>0</v>
      </c>
      <c r="G37" s="21">
        <v>0</v>
      </c>
      <c r="H37" s="21">
        <v>21.5</v>
      </c>
      <c r="I37" s="21">
        <v>21.5</v>
      </c>
      <c r="J37" s="21">
        <v>0</v>
      </c>
      <c r="K37" s="21">
        <v>0</v>
      </c>
      <c r="L37" s="21">
        <v>0.8</v>
      </c>
      <c r="M37" s="21">
        <v>0.8</v>
      </c>
      <c r="N37" s="21">
        <v>0</v>
      </c>
      <c r="O37" s="21">
        <v>0</v>
      </c>
      <c r="P37" s="97"/>
      <c r="Q37" s="97"/>
    </row>
    <row r="38" spans="1:17" ht="12.75">
      <c r="A38" s="241"/>
      <c r="B38" s="245"/>
      <c r="C38" s="20" t="s">
        <v>104</v>
      </c>
      <c r="D38" s="21">
        <v>663.3</v>
      </c>
      <c r="E38" s="21">
        <v>419</v>
      </c>
      <c r="F38" s="21">
        <v>139.19999999999999</v>
      </c>
      <c r="G38" s="21">
        <v>244.3</v>
      </c>
      <c r="H38" s="21">
        <v>170.3</v>
      </c>
      <c r="I38" s="21">
        <v>170.3</v>
      </c>
      <c r="J38" s="21">
        <v>34.799999999999997</v>
      </c>
      <c r="K38" s="21">
        <v>0</v>
      </c>
      <c r="L38" s="21">
        <v>119</v>
      </c>
      <c r="M38" s="21">
        <v>119</v>
      </c>
      <c r="N38" s="21">
        <v>34.799999999999997</v>
      </c>
      <c r="O38" s="21">
        <v>0</v>
      </c>
      <c r="P38" s="97"/>
      <c r="Q38" s="97"/>
    </row>
    <row r="39" spans="1:17" ht="12.75">
      <c r="A39" s="241"/>
      <c r="B39" s="243" t="s">
        <v>408</v>
      </c>
      <c r="C39" s="20" t="s">
        <v>102</v>
      </c>
      <c r="D39" s="21">
        <v>394.3</v>
      </c>
      <c r="E39" s="21">
        <v>8</v>
      </c>
      <c r="F39" s="21">
        <v>0</v>
      </c>
      <c r="G39" s="21">
        <v>386.3</v>
      </c>
      <c r="H39" s="21">
        <v>208</v>
      </c>
      <c r="I39" s="21">
        <v>8</v>
      </c>
      <c r="J39" s="21">
        <v>0</v>
      </c>
      <c r="K39" s="21">
        <v>200</v>
      </c>
      <c r="L39" s="21">
        <v>7.8</v>
      </c>
      <c r="M39" s="21">
        <v>7.8</v>
      </c>
      <c r="N39" s="21">
        <v>0</v>
      </c>
      <c r="O39" s="21">
        <v>0</v>
      </c>
      <c r="P39" s="97"/>
      <c r="Q39" s="97"/>
    </row>
    <row r="40" spans="1:17" ht="12.75">
      <c r="A40" s="241"/>
      <c r="B40" s="244"/>
      <c r="C40" s="20" t="s">
        <v>319</v>
      </c>
      <c r="D40" s="21">
        <v>198</v>
      </c>
      <c r="E40" s="21">
        <v>0</v>
      </c>
      <c r="F40" s="21">
        <v>0</v>
      </c>
      <c r="G40" s="21">
        <v>198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97"/>
      <c r="Q40" s="97"/>
    </row>
    <row r="41" spans="1:17" ht="12.75">
      <c r="A41" s="241"/>
      <c r="B41" s="244"/>
      <c r="C41" s="20" t="s">
        <v>112</v>
      </c>
      <c r="D41" s="21">
        <v>24.9</v>
      </c>
      <c r="E41" s="21">
        <v>24.9</v>
      </c>
      <c r="F41" s="21">
        <v>0</v>
      </c>
      <c r="G41" s="21">
        <v>0</v>
      </c>
      <c r="H41" s="21">
        <v>24.9</v>
      </c>
      <c r="I41" s="21">
        <v>24.9</v>
      </c>
      <c r="J41" s="21">
        <v>0</v>
      </c>
      <c r="K41" s="21">
        <v>0</v>
      </c>
      <c r="L41" s="21">
        <v>12</v>
      </c>
      <c r="M41" s="21">
        <v>12</v>
      </c>
      <c r="N41" s="21">
        <v>0</v>
      </c>
      <c r="O41" s="21">
        <v>0</v>
      </c>
      <c r="P41" s="97"/>
      <c r="Q41" s="97"/>
    </row>
    <row r="42" spans="1:17" ht="12.75">
      <c r="A42" s="241"/>
      <c r="B42" s="244"/>
      <c r="C42" s="20" t="s">
        <v>111</v>
      </c>
      <c r="D42" s="21">
        <v>26</v>
      </c>
      <c r="E42" s="21">
        <v>26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97"/>
      <c r="Q42" s="97"/>
    </row>
    <row r="43" spans="1:17" ht="12.75">
      <c r="A43" s="241"/>
      <c r="B43" s="244"/>
      <c r="C43" s="20" t="s">
        <v>104</v>
      </c>
      <c r="D43" s="21">
        <v>4744.5</v>
      </c>
      <c r="E43" s="21">
        <v>4367.3</v>
      </c>
      <c r="F43" s="21">
        <v>0</v>
      </c>
      <c r="G43" s="21">
        <v>377.2</v>
      </c>
      <c r="H43" s="21">
        <v>1990.7</v>
      </c>
      <c r="I43" s="21">
        <v>1780.5</v>
      </c>
      <c r="J43" s="21">
        <v>0</v>
      </c>
      <c r="K43" s="21">
        <v>210.2</v>
      </c>
      <c r="L43" s="21">
        <v>1505.4</v>
      </c>
      <c r="M43" s="21">
        <v>1495.3</v>
      </c>
      <c r="N43" s="21">
        <v>0</v>
      </c>
      <c r="O43" s="21">
        <v>10.1</v>
      </c>
      <c r="P43" s="97"/>
      <c r="Q43" s="97"/>
    </row>
    <row r="44" spans="1:17" ht="12.75">
      <c r="A44" s="241"/>
      <c r="B44" s="244"/>
      <c r="C44" s="20" t="s">
        <v>409</v>
      </c>
      <c r="D44" s="21">
        <v>103</v>
      </c>
      <c r="E44" s="21">
        <v>0</v>
      </c>
      <c r="F44" s="21">
        <v>0</v>
      </c>
      <c r="G44" s="21">
        <v>103</v>
      </c>
      <c r="H44" s="21">
        <v>50</v>
      </c>
      <c r="I44" s="21">
        <v>0</v>
      </c>
      <c r="J44" s="21">
        <v>0</v>
      </c>
      <c r="K44" s="21">
        <v>50</v>
      </c>
      <c r="L44" s="21">
        <v>0</v>
      </c>
      <c r="M44" s="21">
        <v>0</v>
      </c>
      <c r="N44" s="21">
        <v>0</v>
      </c>
      <c r="O44" s="21">
        <v>0</v>
      </c>
      <c r="P44" s="97"/>
      <c r="Q44" s="97"/>
    </row>
    <row r="45" spans="1:17" ht="12.75">
      <c r="A45" s="241"/>
      <c r="B45" s="244"/>
      <c r="C45" s="20" t="s">
        <v>105</v>
      </c>
      <c r="D45" s="21">
        <v>200</v>
      </c>
      <c r="E45" s="21">
        <v>0</v>
      </c>
      <c r="F45" s="21">
        <v>0</v>
      </c>
      <c r="G45" s="21">
        <v>200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97"/>
      <c r="Q45" s="97"/>
    </row>
    <row r="46" spans="1:17" ht="12.75">
      <c r="A46" s="241"/>
      <c r="B46" s="244"/>
      <c r="C46" s="20" t="s">
        <v>106</v>
      </c>
      <c r="D46" s="21">
        <v>2496.9</v>
      </c>
      <c r="E46" s="21">
        <v>2496.9</v>
      </c>
      <c r="F46" s="21">
        <v>71.5</v>
      </c>
      <c r="G46" s="21">
        <v>0</v>
      </c>
      <c r="H46" s="21">
        <v>754.3</v>
      </c>
      <c r="I46" s="21">
        <v>754.3</v>
      </c>
      <c r="J46" s="21">
        <v>9.4</v>
      </c>
      <c r="K46" s="21">
        <v>0</v>
      </c>
      <c r="L46" s="21">
        <v>726.2</v>
      </c>
      <c r="M46" s="21">
        <v>726.2</v>
      </c>
      <c r="N46" s="21">
        <v>4.4000000000000004</v>
      </c>
      <c r="O46" s="21">
        <v>0</v>
      </c>
      <c r="P46" s="97"/>
      <c r="Q46" s="97"/>
    </row>
    <row r="47" spans="1:17" ht="22.5">
      <c r="A47" s="241"/>
      <c r="B47" s="245"/>
      <c r="C47" s="20" t="s">
        <v>404</v>
      </c>
      <c r="D47" s="21">
        <v>125</v>
      </c>
      <c r="E47" s="21">
        <v>125</v>
      </c>
      <c r="F47" s="21">
        <v>0</v>
      </c>
      <c r="G47" s="21">
        <v>0</v>
      </c>
      <c r="H47" s="21">
        <v>65</v>
      </c>
      <c r="I47" s="21">
        <v>65</v>
      </c>
      <c r="J47" s="21">
        <v>0</v>
      </c>
      <c r="K47" s="21">
        <v>0</v>
      </c>
      <c r="L47" s="21">
        <v>60.6</v>
      </c>
      <c r="M47" s="21">
        <v>60.6</v>
      </c>
      <c r="N47" s="21">
        <v>0</v>
      </c>
      <c r="O47" s="21">
        <v>0</v>
      </c>
      <c r="P47" s="97"/>
      <c r="Q47" s="97"/>
    </row>
    <row r="48" spans="1:17" ht="12.75">
      <c r="A48" s="241"/>
      <c r="B48" s="243" t="s">
        <v>410</v>
      </c>
      <c r="C48" s="20" t="s">
        <v>102</v>
      </c>
      <c r="D48" s="21">
        <v>1172.5</v>
      </c>
      <c r="E48" s="21">
        <v>7</v>
      </c>
      <c r="F48" s="21">
        <v>6.9</v>
      </c>
      <c r="G48" s="21">
        <v>1165.5</v>
      </c>
      <c r="H48" s="21">
        <v>630.20000000000005</v>
      </c>
      <c r="I48" s="21">
        <v>1.8</v>
      </c>
      <c r="J48" s="21">
        <v>1.7</v>
      </c>
      <c r="K48" s="21">
        <v>628.4</v>
      </c>
      <c r="L48" s="21">
        <v>569.6</v>
      </c>
      <c r="M48" s="21">
        <v>0</v>
      </c>
      <c r="N48" s="21">
        <v>0</v>
      </c>
      <c r="O48" s="21">
        <v>569.6</v>
      </c>
      <c r="P48" s="97"/>
      <c r="Q48" s="97"/>
    </row>
    <row r="49" spans="1:17" ht="12.75">
      <c r="A49" s="241"/>
      <c r="B49" s="244"/>
      <c r="C49" s="20" t="s">
        <v>113</v>
      </c>
      <c r="D49" s="21">
        <v>3155.7</v>
      </c>
      <c r="E49" s="21">
        <v>0</v>
      </c>
      <c r="F49" s="21">
        <v>0</v>
      </c>
      <c r="G49" s="21">
        <v>3155.7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97"/>
      <c r="Q49" s="97"/>
    </row>
    <row r="50" spans="1:17" ht="12.75">
      <c r="A50" s="241"/>
      <c r="B50" s="244"/>
      <c r="C50" s="20" t="s">
        <v>112</v>
      </c>
      <c r="D50" s="21">
        <v>917.9</v>
      </c>
      <c r="E50" s="21">
        <v>1.4</v>
      </c>
      <c r="F50" s="21">
        <v>0</v>
      </c>
      <c r="G50" s="21">
        <v>916.5</v>
      </c>
      <c r="H50" s="21">
        <v>1.4</v>
      </c>
      <c r="I50" s="21">
        <v>1.4</v>
      </c>
      <c r="J50" s="21">
        <v>0</v>
      </c>
      <c r="K50" s="21">
        <v>0</v>
      </c>
      <c r="L50" s="21">
        <v>0.4</v>
      </c>
      <c r="M50" s="21">
        <v>0.4</v>
      </c>
      <c r="N50" s="21">
        <v>0</v>
      </c>
      <c r="O50" s="21">
        <v>0</v>
      </c>
      <c r="P50" s="97"/>
      <c r="Q50" s="97"/>
    </row>
    <row r="51" spans="1:17" ht="12.75">
      <c r="A51" s="241"/>
      <c r="B51" s="244"/>
      <c r="C51" s="20" t="s">
        <v>111</v>
      </c>
      <c r="D51" s="21">
        <v>1105</v>
      </c>
      <c r="E51" s="21">
        <v>5</v>
      </c>
      <c r="F51" s="21">
        <v>0</v>
      </c>
      <c r="G51" s="21">
        <v>1100</v>
      </c>
      <c r="H51" s="21">
        <v>276</v>
      </c>
      <c r="I51" s="21">
        <v>1</v>
      </c>
      <c r="J51" s="21">
        <v>0</v>
      </c>
      <c r="K51" s="21">
        <v>275</v>
      </c>
      <c r="L51" s="21">
        <v>0</v>
      </c>
      <c r="M51" s="21">
        <v>0</v>
      </c>
      <c r="N51" s="21">
        <v>0</v>
      </c>
      <c r="O51" s="21">
        <v>0</v>
      </c>
      <c r="P51" s="97"/>
      <c r="Q51" s="97"/>
    </row>
    <row r="52" spans="1:17" ht="12.75">
      <c r="A52" s="241"/>
      <c r="B52" s="244"/>
      <c r="C52" s="20" t="s">
        <v>104</v>
      </c>
      <c r="D52" s="21">
        <v>2663.8</v>
      </c>
      <c r="E52" s="21">
        <v>1071.5</v>
      </c>
      <c r="F52" s="21">
        <v>8.6</v>
      </c>
      <c r="G52" s="21">
        <v>1592.3</v>
      </c>
      <c r="H52" s="21">
        <v>1041.9000000000001</v>
      </c>
      <c r="I52" s="21">
        <v>313.7</v>
      </c>
      <c r="J52" s="21">
        <v>2.2000000000000002</v>
      </c>
      <c r="K52" s="21">
        <v>728.2</v>
      </c>
      <c r="L52" s="21">
        <v>608.79999999999995</v>
      </c>
      <c r="M52" s="21">
        <v>199.4</v>
      </c>
      <c r="N52" s="21">
        <v>0</v>
      </c>
      <c r="O52" s="21">
        <v>409.4</v>
      </c>
      <c r="P52" s="97"/>
      <c r="Q52" s="97"/>
    </row>
    <row r="53" spans="1:17" ht="12.75">
      <c r="A53" s="241"/>
      <c r="B53" s="244"/>
      <c r="C53" s="20" t="s">
        <v>409</v>
      </c>
      <c r="D53" s="21">
        <v>36</v>
      </c>
      <c r="E53" s="21">
        <v>0</v>
      </c>
      <c r="F53" s="21">
        <v>0</v>
      </c>
      <c r="G53" s="21">
        <v>36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97"/>
      <c r="Q53" s="97"/>
    </row>
    <row r="54" spans="1:17" ht="12.75">
      <c r="A54" s="241"/>
      <c r="B54" s="244"/>
      <c r="C54" s="20" t="s">
        <v>105</v>
      </c>
      <c r="D54" s="21">
        <v>500</v>
      </c>
      <c r="E54" s="21">
        <v>0</v>
      </c>
      <c r="F54" s="21">
        <v>0</v>
      </c>
      <c r="G54" s="21">
        <v>500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97"/>
      <c r="Q54" s="97"/>
    </row>
    <row r="55" spans="1:17" ht="12.75">
      <c r="A55" s="241"/>
      <c r="B55" s="244"/>
      <c r="C55" s="20" t="s">
        <v>107</v>
      </c>
      <c r="D55" s="21">
        <v>31.6</v>
      </c>
      <c r="E55" s="21">
        <v>0</v>
      </c>
      <c r="F55" s="21">
        <v>0</v>
      </c>
      <c r="G55" s="21">
        <v>31.6</v>
      </c>
      <c r="H55" s="21">
        <v>21.6</v>
      </c>
      <c r="I55" s="21">
        <v>0</v>
      </c>
      <c r="J55" s="21">
        <v>0</v>
      </c>
      <c r="K55" s="21">
        <v>21.6</v>
      </c>
      <c r="L55" s="21">
        <v>21.2</v>
      </c>
      <c r="M55" s="21">
        <v>0</v>
      </c>
      <c r="N55" s="21">
        <v>0</v>
      </c>
      <c r="O55" s="21">
        <v>21.2</v>
      </c>
      <c r="P55" s="97"/>
      <c r="Q55" s="97"/>
    </row>
    <row r="56" spans="1:17" ht="12.75">
      <c r="A56" s="241"/>
      <c r="B56" s="244"/>
      <c r="C56" s="20" t="s">
        <v>370</v>
      </c>
      <c r="D56" s="21">
        <v>3419.9</v>
      </c>
      <c r="E56" s="21">
        <v>1669.9</v>
      </c>
      <c r="F56" s="21">
        <v>0</v>
      </c>
      <c r="G56" s="21">
        <v>1750</v>
      </c>
      <c r="H56" s="21">
        <v>1314.9</v>
      </c>
      <c r="I56" s="21">
        <v>714.9</v>
      </c>
      <c r="J56" s="21">
        <v>0</v>
      </c>
      <c r="K56" s="21">
        <v>600</v>
      </c>
      <c r="L56" s="21">
        <v>812.5</v>
      </c>
      <c r="M56" s="21">
        <v>428.2</v>
      </c>
      <c r="N56" s="21">
        <v>0</v>
      </c>
      <c r="O56" s="21">
        <v>384.3</v>
      </c>
      <c r="P56" s="97"/>
      <c r="Q56" s="97"/>
    </row>
    <row r="57" spans="1:17" ht="12.75">
      <c r="A57" s="241"/>
      <c r="B57" s="245"/>
      <c r="C57" s="20" t="s">
        <v>114</v>
      </c>
      <c r="D57" s="21">
        <v>100</v>
      </c>
      <c r="E57" s="21">
        <v>0</v>
      </c>
      <c r="F57" s="21">
        <v>0</v>
      </c>
      <c r="G57" s="21">
        <v>100</v>
      </c>
      <c r="H57" s="21">
        <v>100</v>
      </c>
      <c r="I57" s="21">
        <v>0</v>
      </c>
      <c r="J57" s="21">
        <v>0</v>
      </c>
      <c r="K57" s="21">
        <v>100</v>
      </c>
      <c r="L57" s="21">
        <v>50.4</v>
      </c>
      <c r="M57" s="21">
        <v>0</v>
      </c>
      <c r="N57" s="21">
        <v>0</v>
      </c>
      <c r="O57" s="21">
        <v>50.4</v>
      </c>
      <c r="P57" s="97"/>
      <c r="Q57" s="97"/>
    </row>
    <row r="58" spans="1:17" ht="12.75">
      <c r="A58" s="241"/>
      <c r="B58" s="243" t="s">
        <v>411</v>
      </c>
      <c r="C58" s="20" t="s">
        <v>102</v>
      </c>
      <c r="D58" s="21">
        <v>35.1</v>
      </c>
      <c r="E58" s="21">
        <v>0</v>
      </c>
      <c r="F58" s="21">
        <v>0</v>
      </c>
      <c r="G58" s="21">
        <v>35.1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97"/>
      <c r="Q58" s="97"/>
    </row>
    <row r="59" spans="1:17" ht="12.75">
      <c r="A59" s="241"/>
      <c r="B59" s="244"/>
      <c r="C59" s="20" t="s">
        <v>104</v>
      </c>
      <c r="D59" s="21">
        <v>2259.1</v>
      </c>
      <c r="E59" s="21">
        <v>874.5</v>
      </c>
      <c r="F59" s="21">
        <v>0</v>
      </c>
      <c r="G59" s="21">
        <v>1384.6</v>
      </c>
      <c r="H59" s="21">
        <v>731</v>
      </c>
      <c r="I59" s="21">
        <v>168</v>
      </c>
      <c r="J59" s="21">
        <v>0</v>
      </c>
      <c r="K59" s="21">
        <v>563</v>
      </c>
      <c r="L59" s="21">
        <v>228.4</v>
      </c>
      <c r="M59" s="21">
        <v>56.8</v>
      </c>
      <c r="N59" s="21">
        <v>0</v>
      </c>
      <c r="O59" s="21">
        <v>171.6</v>
      </c>
      <c r="P59" s="97"/>
      <c r="Q59" s="97"/>
    </row>
    <row r="60" spans="1:17" ht="12.75">
      <c r="A60" s="241"/>
      <c r="B60" s="244"/>
      <c r="C60" s="20" t="s">
        <v>409</v>
      </c>
      <c r="D60" s="21">
        <v>10.5</v>
      </c>
      <c r="E60" s="21">
        <v>0</v>
      </c>
      <c r="F60" s="21">
        <v>0</v>
      </c>
      <c r="G60" s="21">
        <v>10.5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97"/>
      <c r="Q60" s="97"/>
    </row>
    <row r="61" spans="1:17" ht="22.5">
      <c r="A61" s="241"/>
      <c r="B61" s="244"/>
      <c r="C61" s="20" t="s">
        <v>365</v>
      </c>
      <c r="D61" s="21">
        <v>513</v>
      </c>
      <c r="E61" s="21">
        <v>0</v>
      </c>
      <c r="F61" s="21">
        <v>0</v>
      </c>
      <c r="G61" s="21">
        <v>513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97"/>
      <c r="Q61" s="97"/>
    </row>
    <row r="62" spans="1:17" ht="12.75">
      <c r="A62" s="241"/>
      <c r="B62" s="244"/>
      <c r="C62" s="20" t="s">
        <v>107</v>
      </c>
      <c r="D62" s="21">
        <v>8.3000000000000007</v>
      </c>
      <c r="E62" s="21">
        <v>0</v>
      </c>
      <c r="F62" s="21">
        <v>0</v>
      </c>
      <c r="G62" s="21">
        <v>8.3000000000000007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97"/>
      <c r="Q62" s="97"/>
    </row>
    <row r="63" spans="1:17" ht="12.75">
      <c r="A63" s="241"/>
      <c r="B63" s="245"/>
      <c r="C63" s="20" t="s">
        <v>370</v>
      </c>
      <c r="D63" s="21">
        <v>1165.7</v>
      </c>
      <c r="E63" s="21">
        <v>0</v>
      </c>
      <c r="F63" s="21">
        <v>0</v>
      </c>
      <c r="G63" s="21">
        <v>1165.7</v>
      </c>
      <c r="H63" s="21">
        <v>665.7</v>
      </c>
      <c r="I63" s="21">
        <v>0</v>
      </c>
      <c r="J63" s="21">
        <v>0</v>
      </c>
      <c r="K63" s="21">
        <v>665.7</v>
      </c>
      <c r="L63" s="21">
        <v>20.2</v>
      </c>
      <c r="M63" s="21">
        <v>0</v>
      </c>
      <c r="N63" s="21">
        <v>0</v>
      </c>
      <c r="O63" s="21">
        <v>20.2</v>
      </c>
      <c r="P63" s="97"/>
      <c r="Q63" s="97"/>
    </row>
    <row r="64" spans="1:17" ht="12.75">
      <c r="A64" s="241"/>
      <c r="B64" s="243" t="s">
        <v>412</v>
      </c>
      <c r="C64" s="20" t="s">
        <v>104</v>
      </c>
      <c r="D64" s="21">
        <v>3641.4</v>
      </c>
      <c r="E64" s="21">
        <v>1194</v>
      </c>
      <c r="F64" s="21">
        <v>265.5</v>
      </c>
      <c r="G64" s="21">
        <v>2447.4</v>
      </c>
      <c r="H64" s="21">
        <v>435.3</v>
      </c>
      <c r="I64" s="21">
        <v>335.3</v>
      </c>
      <c r="J64" s="21">
        <v>67.900000000000006</v>
      </c>
      <c r="K64" s="21">
        <v>100</v>
      </c>
      <c r="L64" s="21">
        <v>388.8</v>
      </c>
      <c r="M64" s="21">
        <v>313.39999999999998</v>
      </c>
      <c r="N64" s="21">
        <v>66.5</v>
      </c>
      <c r="O64" s="21">
        <v>75.400000000000006</v>
      </c>
      <c r="P64" s="97"/>
      <c r="Q64" s="97"/>
    </row>
    <row r="65" spans="1:17" ht="12.75">
      <c r="A65" s="241"/>
      <c r="B65" s="245"/>
      <c r="C65" s="20" t="s">
        <v>370</v>
      </c>
      <c r="D65" s="21">
        <v>1000</v>
      </c>
      <c r="E65" s="21">
        <v>0</v>
      </c>
      <c r="F65" s="21">
        <v>0</v>
      </c>
      <c r="G65" s="21">
        <v>1000</v>
      </c>
      <c r="H65" s="21">
        <v>500</v>
      </c>
      <c r="I65" s="21">
        <v>0</v>
      </c>
      <c r="J65" s="21">
        <v>0</v>
      </c>
      <c r="K65" s="21">
        <v>500</v>
      </c>
      <c r="L65" s="21">
        <v>0</v>
      </c>
      <c r="M65" s="21">
        <v>0</v>
      </c>
      <c r="N65" s="21">
        <v>0</v>
      </c>
      <c r="O65" s="21">
        <v>0</v>
      </c>
      <c r="P65" s="97"/>
      <c r="Q65" s="97"/>
    </row>
    <row r="66" spans="1:17" ht="12.75">
      <c r="A66" s="241"/>
      <c r="B66" s="243" t="s">
        <v>413</v>
      </c>
      <c r="C66" s="20" t="s">
        <v>319</v>
      </c>
      <c r="D66" s="21">
        <v>291.10000000000002</v>
      </c>
      <c r="E66" s="21">
        <v>0</v>
      </c>
      <c r="F66" s="21">
        <v>0</v>
      </c>
      <c r="G66" s="21">
        <v>291.10000000000002</v>
      </c>
      <c r="H66" s="21">
        <v>291.10000000000002</v>
      </c>
      <c r="I66" s="21">
        <v>0</v>
      </c>
      <c r="J66" s="21">
        <v>0</v>
      </c>
      <c r="K66" s="21">
        <v>291.10000000000002</v>
      </c>
      <c r="L66" s="21">
        <v>131.6</v>
      </c>
      <c r="M66" s="21">
        <v>0</v>
      </c>
      <c r="N66" s="21">
        <v>0</v>
      </c>
      <c r="O66" s="21">
        <v>131.6</v>
      </c>
      <c r="P66" s="97"/>
      <c r="Q66" s="97"/>
    </row>
    <row r="67" spans="1:17" ht="12.75">
      <c r="A67" s="241"/>
      <c r="B67" s="244"/>
      <c r="C67" s="20" t="s">
        <v>112</v>
      </c>
      <c r="D67" s="21">
        <v>0.2</v>
      </c>
      <c r="E67" s="21">
        <v>0.2</v>
      </c>
      <c r="F67" s="21">
        <v>0</v>
      </c>
      <c r="G67" s="21">
        <v>0</v>
      </c>
      <c r="H67" s="21">
        <v>0.1</v>
      </c>
      <c r="I67" s="21">
        <v>0.1</v>
      </c>
      <c r="J67" s="21">
        <v>0</v>
      </c>
      <c r="K67" s="21">
        <v>0</v>
      </c>
      <c r="L67" s="21">
        <v>0.1</v>
      </c>
      <c r="M67" s="21">
        <v>0.1</v>
      </c>
      <c r="N67" s="21">
        <v>0</v>
      </c>
      <c r="O67" s="21">
        <v>0</v>
      </c>
      <c r="P67" s="97"/>
      <c r="Q67" s="97"/>
    </row>
    <row r="68" spans="1:17" ht="12.75">
      <c r="A68" s="241"/>
      <c r="B68" s="244"/>
      <c r="C68" s="20" t="s">
        <v>111</v>
      </c>
      <c r="D68" s="21">
        <v>56.5</v>
      </c>
      <c r="E68" s="21">
        <v>56.5</v>
      </c>
      <c r="F68" s="21">
        <v>0</v>
      </c>
      <c r="G68" s="21">
        <v>0</v>
      </c>
      <c r="H68" s="21">
        <v>13.5</v>
      </c>
      <c r="I68" s="21">
        <v>13.5</v>
      </c>
      <c r="J68" s="21">
        <v>0</v>
      </c>
      <c r="K68" s="21">
        <v>0</v>
      </c>
      <c r="L68" s="21">
        <v>11</v>
      </c>
      <c r="M68" s="21">
        <v>11</v>
      </c>
      <c r="N68" s="21">
        <v>0</v>
      </c>
      <c r="O68" s="21">
        <v>0</v>
      </c>
      <c r="P68" s="97"/>
      <c r="Q68" s="97"/>
    </row>
    <row r="69" spans="1:17" ht="12.75">
      <c r="A69" s="241"/>
      <c r="B69" s="244"/>
      <c r="C69" s="20" t="s">
        <v>104</v>
      </c>
      <c r="D69" s="21">
        <v>11646.2</v>
      </c>
      <c r="E69" s="21">
        <v>9416.7000000000007</v>
      </c>
      <c r="F69" s="21">
        <v>6479.5</v>
      </c>
      <c r="G69" s="21">
        <v>2229.5</v>
      </c>
      <c r="H69" s="21">
        <v>2988.6</v>
      </c>
      <c r="I69" s="21">
        <v>2548.1</v>
      </c>
      <c r="J69" s="21">
        <v>1499.1</v>
      </c>
      <c r="K69" s="21">
        <v>440.5</v>
      </c>
      <c r="L69" s="21">
        <v>1863.7</v>
      </c>
      <c r="M69" s="21">
        <v>1755.2</v>
      </c>
      <c r="N69" s="21">
        <v>1191.4000000000001</v>
      </c>
      <c r="O69" s="21">
        <v>108.5</v>
      </c>
      <c r="P69" s="97"/>
      <c r="Q69" s="97"/>
    </row>
    <row r="70" spans="1:17" ht="12.75">
      <c r="A70" s="241"/>
      <c r="B70" s="244"/>
      <c r="C70" s="20" t="s">
        <v>106</v>
      </c>
      <c r="D70" s="21">
        <v>633.79999999999995</v>
      </c>
      <c r="E70" s="21">
        <v>633.79999999999995</v>
      </c>
      <c r="F70" s="21">
        <v>580.79999999999995</v>
      </c>
      <c r="G70" s="21">
        <v>0</v>
      </c>
      <c r="H70" s="21">
        <v>146.80000000000001</v>
      </c>
      <c r="I70" s="21">
        <v>146.80000000000001</v>
      </c>
      <c r="J70" s="21">
        <v>142</v>
      </c>
      <c r="K70" s="21">
        <v>0</v>
      </c>
      <c r="L70" s="21">
        <v>91.2</v>
      </c>
      <c r="M70" s="21">
        <v>91.2</v>
      </c>
      <c r="N70" s="21">
        <v>88.9</v>
      </c>
      <c r="O70" s="21">
        <v>0</v>
      </c>
      <c r="P70" s="97"/>
      <c r="Q70" s="97"/>
    </row>
    <row r="71" spans="1:17" ht="22.5">
      <c r="A71" s="241"/>
      <c r="B71" s="244"/>
      <c r="C71" s="20" t="s">
        <v>404</v>
      </c>
      <c r="D71" s="21">
        <v>2.4</v>
      </c>
      <c r="E71" s="21">
        <v>2.4</v>
      </c>
      <c r="F71" s="21">
        <v>2.2999999999999998</v>
      </c>
      <c r="G71" s="21">
        <v>0</v>
      </c>
      <c r="H71" s="21">
        <v>2.4</v>
      </c>
      <c r="I71" s="21">
        <v>2.4</v>
      </c>
      <c r="J71" s="21">
        <v>2.2999999999999998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97"/>
      <c r="Q71" s="97"/>
    </row>
    <row r="72" spans="1:17" ht="12.75">
      <c r="A72" s="242"/>
      <c r="B72" s="245"/>
      <c r="C72" s="20" t="s">
        <v>114</v>
      </c>
      <c r="D72" s="21">
        <v>50</v>
      </c>
      <c r="E72" s="21">
        <v>50</v>
      </c>
      <c r="F72" s="21">
        <v>0</v>
      </c>
      <c r="G72" s="21">
        <v>0</v>
      </c>
      <c r="H72" s="21">
        <v>10</v>
      </c>
      <c r="I72" s="21">
        <v>10</v>
      </c>
      <c r="J72" s="21">
        <v>0</v>
      </c>
      <c r="K72" s="21">
        <v>0</v>
      </c>
      <c r="L72" s="21">
        <v>1.7</v>
      </c>
      <c r="M72" s="21">
        <v>1.7</v>
      </c>
      <c r="N72" s="21">
        <v>0</v>
      </c>
      <c r="O72" s="21">
        <v>0</v>
      </c>
      <c r="P72" s="97"/>
      <c r="Q72" s="97"/>
    </row>
    <row r="73" spans="1:17" ht="16.899999999999999" customHeight="1">
      <c r="A73" s="235" t="s">
        <v>115</v>
      </c>
      <c r="B73" s="236"/>
      <c r="C73" s="142"/>
      <c r="D73" s="167">
        <f t="shared" ref="D73:O73" si="1">SUBTOTAL(9,D74:D76)</f>
        <v>1467.1000000000001</v>
      </c>
      <c r="E73" s="167">
        <f t="shared" si="1"/>
        <v>1356.4</v>
      </c>
      <c r="F73" s="167">
        <f t="shared" si="1"/>
        <v>1107.5999999999999</v>
      </c>
      <c r="G73" s="167">
        <f t="shared" si="1"/>
        <v>110.7</v>
      </c>
      <c r="H73" s="167">
        <f t="shared" si="1"/>
        <v>360.6</v>
      </c>
      <c r="I73" s="167">
        <f t="shared" si="1"/>
        <v>339.90000000000003</v>
      </c>
      <c r="J73" s="167">
        <f t="shared" si="1"/>
        <v>275</v>
      </c>
      <c r="K73" s="167">
        <f t="shared" si="1"/>
        <v>20.7</v>
      </c>
      <c r="L73" s="167">
        <f>SUBTOTAL(9,L74:L76)</f>
        <v>245.1</v>
      </c>
      <c r="M73" s="143">
        <f t="shared" si="1"/>
        <v>224.5</v>
      </c>
      <c r="N73" s="143">
        <f t="shared" si="1"/>
        <v>177.8</v>
      </c>
      <c r="O73" s="143">
        <f t="shared" si="1"/>
        <v>20.599999999999998</v>
      </c>
      <c r="P73" s="168">
        <f>SUM(L73/D73*100)</f>
        <v>16.706427646377207</v>
      </c>
      <c r="Q73" s="168">
        <f>SUM(L73/H73*100)</f>
        <v>67.970049916805323</v>
      </c>
    </row>
    <row r="74" spans="1:17" ht="12.75">
      <c r="A74" s="240"/>
      <c r="B74" s="243" t="s">
        <v>414</v>
      </c>
      <c r="C74" s="20" t="s">
        <v>111</v>
      </c>
      <c r="D74" s="21">
        <v>4.5</v>
      </c>
      <c r="E74" s="21">
        <v>4.5</v>
      </c>
      <c r="F74" s="21">
        <v>0</v>
      </c>
      <c r="G74" s="21">
        <v>0</v>
      </c>
      <c r="H74" s="21">
        <v>0.8</v>
      </c>
      <c r="I74" s="21">
        <v>0.8</v>
      </c>
      <c r="J74" s="21">
        <v>0</v>
      </c>
      <c r="K74" s="21">
        <v>0</v>
      </c>
      <c r="L74" s="21">
        <v>0.6</v>
      </c>
      <c r="M74" s="21">
        <v>0.6</v>
      </c>
      <c r="N74" s="21">
        <v>0</v>
      </c>
      <c r="O74" s="21">
        <v>0</v>
      </c>
      <c r="P74" s="97"/>
      <c r="Q74" s="97"/>
    </row>
    <row r="75" spans="1:17" ht="12.75">
      <c r="A75" s="241"/>
      <c r="B75" s="244"/>
      <c r="C75" s="20" t="s">
        <v>104</v>
      </c>
      <c r="D75" s="21">
        <v>1391.9</v>
      </c>
      <c r="E75" s="21">
        <v>1351.9</v>
      </c>
      <c r="F75" s="21">
        <v>1107.5999999999999</v>
      </c>
      <c r="G75" s="21">
        <v>40</v>
      </c>
      <c r="H75" s="21">
        <v>342.1</v>
      </c>
      <c r="I75" s="21">
        <v>339.1</v>
      </c>
      <c r="J75" s="21">
        <v>275</v>
      </c>
      <c r="K75" s="21">
        <v>3</v>
      </c>
      <c r="L75" s="21">
        <v>226.8</v>
      </c>
      <c r="M75" s="21">
        <v>223.9</v>
      </c>
      <c r="N75" s="21">
        <v>177.8</v>
      </c>
      <c r="O75" s="21">
        <v>2.9</v>
      </c>
      <c r="P75" s="97"/>
      <c r="Q75" s="97"/>
    </row>
    <row r="76" spans="1:17" ht="12.75">
      <c r="A76" s="242"/>
      <c r="B76" s="245"/>
      <c r="C76" s="20" t="s">
        <v>106</v>
      </c>
      <c r="D76" s="21">
        <v>70.7</v>
      </c>
      <c r="E76" s="21">
        <v>0</v>
      </c>
      <c r="F76" s="21">
        <v>0</v>
      </c>
      <c r="G76" s="21">
        <v>70.7</v>
      </c>
      <c r="H76" s="21">
        <v>17.7</v>
      </c>
      <c r="I76" s="21">
        <v>0</v>
      </c>
      <c r="J76" s="21">
        <v>0</v>
      </c>
      <c r="K76" s="21">
        <v>17.7</v>
      </c>
      <c r="L76" s="21">
        <v>17.7</v>
      </c>
      <c r="M76" s="21">
        <v>0</v>
      </c>
      <c r="N76" s="21">
        <v>0</v>
      </c>
      <c r="O76" s="21">
        <v>17.7</v>
      </c>
      <c r="P76" s="97"/>
      <c r="Q76" s="97"/>
    </row>
    <row r="77" spans="1:17" ht="17.45" customHeight="1">
      <c r="A77" s="235" t="s">
        <v>116</v>
      </c>
      <c r="B77" s="236"/>
      <c r="C77" s="142"/>
      <c r="D77" s="167">
        <f>SUBTOTAL(9,D78:D82)</f>
        <v>2555.6000000000004</v>
      </c>
      <c r="E77" s="167">
        <f t="shared" ref="E77:O77" si="2">SUBTOTAL(9,E78:E82)</f>
        <v>2553.8000000000002</v>
      </c>
      <c r="F77" s="167">
        <f t="shared" si="2"/>
        <v>2144.3000000000002</v>
      </c>
      <c r="G77" s="167">
        <f t="shared" si="2"/>
        <v>1.8</v>
      </c>
      <c r="H77" s="167">
        <f t="shared" si="2"/>
        <v>611.20000000000005</v>
      </c>
      <c r="I77" s="167">
        <f t="shared" si="2"/>
        <v>609.4</v>
      </c>
      <c r="J77" s="167">
        <f t="shared" si="2"/>
        <v>509.7</v>
      </c>
      <c r="K77" s="167">
        <f t="shared" si="2"/>
        <v>1.8</v>
      </c>
      <c r="L77" s="167">
        <f>SUBTOTAL(9,L78:L82)</f>
        <v>429.70000000000005</v>
      </c>
      <c r="M77" s="143">
        <f>SUBTOTAL(9,M78:M82)</f>
        <v>427.9</v>
      </c>
      <c r="N77" s="143">
        <f t="shared" si="2"/>
        <v>343.5</v>
      </c>
      <c r="O77" s="143">
        <f t="shared" si="2"/>
        <v>1.8</v>
      </c>
      <c r="P77" s="168">
        <f>SUM(L77/D77*100)</f>
        <v>16.814055407732038</v>
      </c>
      <c r="Q77" s="168">
        <f>SUM(L77/H77*100)</f>
        <v>70.304319371727757</v>
      </c>
    </row>
    <row r="78" spans="1:17" ht="12.75">
      <c r="A78" s="240"/>
      <c r="B78" s="243" t="s">
        <v>402</v>
      </c>
      <c r="C78" s="20" t="s">
        <v>319</v>
      </c>
      <c r="D78" s="21">
        <v>62.3</v>
      </c>
      <c r="E78" s="21">
        <v>60.5</v>
      </c>
      <c r="F78" s="21">
        <v>0</v>
      </c>
      <c r="G78" s="21">
        <v>1.8</v>
      </c>
      <c r="H78" s="21">
        <v>1.8</v>
      </c>
      <c r="I78" s="21">
        <v>0</v>
      </c>
      <c r="J78" s="21">
        <v>0</v>
      </c>
      <c r="K78" s="21">
        <v>1.8</v>
      </c>
      <c r="L78" s="21">
        <v>1.8</v>
      </c>
      <c r="M78" s="21">
        <v>0</v>
      </c>
      <c r="N78" s="21">
        <v>0</v>
      </c>
      <c r="O78" s="21">
        <v>1.8</v>
      </c>
      <c r="P78" s="97"/>
      <c r="Q78" s="97"/>
    </row>
    <row r="79" spans="1:17" ht="12.75">
      <c r="A79" s="241"/>
      <c r="B79" s="244"/>
      <c r="C79" s="20" t="s">
        <v>103</v>
      </c>
      <c r="D79" s="21">
        <v>1834.9</v>
      </c>
      <c r="E79" s="21">
        <v>1834.9</v>
      </c>
      <c r="F79" s="21">
        <v>1755.2</v>
      </c>
      <c r="G79" s="21">
        <v>0</v>
      </c>
      <c r="H79" s="21">
        <v>426.5</v>
      </c>
      <c r="I79" s="21">
        <v>426.5</v>
      </c>
      <c r="J79" s="21">
        <v>411.3</v>
      </c>
      <c r="K79" s="21">
        <v>0</v>
      </c>
      <c r="L79" s="21">
        <v>284.2</v>
      </c>
      <c r="M79" s="21">
        <v>284.2</v>
      </c>
      <c r="N79" s="21">
        <v>273</v>
      </c>
      <c r="O79" s="21">
        <v>0</v>
      </c>
      <c r="P79" s="97"/>
      <c r="Q79" s="97"/>
    </row>
    <row r="80" spans="1:17" ht="12.75">
      <c r="A80" s="241"/>
      <c r="B80" s="244"/>
      <c r="C80" s="20" t="s">
        <v>403</v>
      </c>
      <c r="D80" s="21">
        <v>9.9</v>
      </c>
      <c r="E80" s="21">
        <v>9.9</v>
      </c>
      <c r="F80" s="21">
        <v>9.8000000000000007</v>
      </c>
      <c r="G80" s="21">
        <v>0</v>
      </c>
      <c r="H80" s="21">
        <v>3.7</v>
      </c>
      <c r="I80" s="21">
        <v>3.7</v>
      </c>
      <c r="J80" s="21">
        <v>3.7</v>
      </c>
      <c r="K80" s="21">
        <v>0</v>
      </c>
      <c r="L80" s="21">
        <v>3.7</v>
      </c>
      <c r="M80" s="21">
        <v>3.7</v>
      </c>
      <c r="N80" s="21">
        <v>3.7</v>
      </c>
      <c r="O80" s="21">
        <v>0</v>
      </c>
      <c r="P80" s="97"/>
      <c r="Q80" s="97"/>
    </row>
    <row r="81" spans="1:17" ht="12.75">
      <c r="A81" s="241"/>
      <c r="B81" s="244"/>
      <c r="C81" s="20" t="s">
        <v>111</v>
      </c>
      <c r="D81" s="21">
        <v>135.80000000000001</v>
      </c>
      <c r="E81" s="21">
        <v>135.80000000000001</v>
      </c>
      <c r="F81" s="21">
        <v>24.7</v>
      </c>
      <c r="G81" s="21">
        <v>0</v>
      </c>
      <c r="H81" s="21">
        <v>45.2</v>
      </c>
      <c r="I81" s="21">
        <v>45.2</v>
      </c>
      <c r="J81" s="21">
        <v>6</v>
      </c>
      <c r="K81" s="21">
        <v>0</v>
      </c>
      <c r="L81" s="21">
        <v>43.1</v>
      </c>
      <c r="M81" s="21">
        <v>43.1</v>
      </c>
      <c r="N81" s="21">
        <v>4.0999999999999996</v>
      </c>
      <c r="O81" s="21">
        <v>0</v>
      </c>
      <c r="P81" s="97"/>
      <c r="Q81" s="97"/>
    </row>
    <row r="82" spans="1:17" ht="12.75">
      <c r="A82" s="242"/>
      <c r="B82" s="245"/>
      <c r="C82" s="20" t="s">
        <v>104</v>
      </c>
      <c r="D82" s="21">
        <v>512.70000000000005</v>
      </c>
      <c r="E82" s="21">
        <v>512.70000000000005</v>
      </c>
      <c r="F82" s="21">
        <v>354.6</v>
      </c>
      <c r="G82" s="21">
        <v>0</v>
      </c>
      <c r="H82" s="21">
        <v>134</v>
      </c>
      <c r="I82" s="21">
        <v>134</v>
      </c>
      <c r="J82" s="21">
        <v>88.7</v>
      </c>
      <c r="K82" s="21">
        <v>0</v>
      </c>
      <c r="L82" s="21">
        <v>96.9</v>
      </c>
      <c r="M82" s="21">
        <v>96.9</v>
      </c>
      <c r="N82" s="21">
        <v>62.7</v>
      </c>
      <c r="O82" s="21">
        <v>0</v>
      </c>
      <c r="P82" s="97"/>
      <c r="Q82" s="97"/>
    </row>
    <row r="83" spans="1:17" ht="14.45" customHeight="1">
      <c r="A83" s="235" t="s">
        <v>19</v>
      </c>
      <c r="B83" s="236"/>
      <c r="C83" s="142"/>
      <c r="D83" s="167">
        <f t="shared" ref="D83:O83" si="3">SUBTOTAL(9,D84:D91)</f>
        <v>3527.2999999999997</v>
      </c>
      <c r="E83" s="167">
        <f t="shared" si="3"/>
        <v>3238.1</v>
      </c>
      <c r="F83" s="167">
        <f t="shared" si="3"/>
        <v>2782.4000000000005</v>
      </c>
      <c r="G83" s="167">
        <f t="shared" si="3"/>
        <v>289.2</v>
      </c>
      <c r="H83" s="167">
        <f t="shared" si="3"/>
        <v>699.1</v>
      </c>
      <c r="I83" s="167">
        <f t="shared" si="3"/>
        <v>684.1</v>
      </c>
      <c r="J83" s="167">
        <f t="shared" si="3"/>
        <v>583.90000000000009</v>
      </c>
      <c r="K83" s="167">
        <f t="shared" si="3"/>
        <v>15</v>
      </c>
      <c r="L83" s="167">
        <f t="shared" si="3"/>
        <v>557.60000000000014</v>
      </c>
      <c r="M83" s="143">
        <f t="shared" si="3"/>
        <v>542.90000000000009</v>
      </c>
      <c r="N83" s="143">
        <f t="shared" si="3"/>
        <v>455.79999999999995</v>
      </c>
      <c r="O83" s="143">
        <f t="shared" si="3"/>
        <v>14.7</v>
      </c>
      <c r="P83" s="168">
        <f>SUM(L83/D83*100)</f>
        <v>15.808125194908293</v>
      </c>
      <c r="Q83" s="168">
        <f>SUM(L83/H83*100)</f>
        <v>79.759691031326014</v>
      </c>
    </row>
    <row r="84" spans="1:17" ht="13.15" customHeight="1">
      <c r="A84" s="240"/>
      <c r="B84" s="243" t="s">
        <v>402</v>
      </c>
      <c r="C84" s="20" t="s">
        <v>319</v>
      </c>
      <c r="D84" s="21">
        <v>83.7</v>
      </c>
      <c r="E84" s="21">
        <v>42.3</v>
      </c>
      <c r="F84" s="21">
        <v>0</v>
      </c>
      <c r="G84" s="21">
        <v>41.4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97"/>
      <c r="Q84" s="97"/>
    </row>
    <row r="85" spans="1:17" ht="12.75">
      <c r="A85" s="241"/>
      <c r="B85" s="249"/>
      <c r="C85" s="20" t="s">
        <v>103</v>
      </c>
      <c r="D85" s="21">
        <v>2131.9</v>
      </c>
      <c r="E85" s="21">
        <v>2131.9</v>
      </c>
      <c r="F85" s="21">
        <v>2041.3</v>
      </c>
      <c r="G85" s="21">
        <v>0</v>
      </c>
      <c r="H85" s="21">
        <v>438.9</v>
      </c>
      <c r="I85" s="21">
        <v>438.9</v>
      </c>
      <c r="J85" s="21">
        <v>425.3</v>
      </c>
      <c r="K85" s="21">
        <v>0</v>
      </c>
      <c r="L85" s="21">
        <v>336</v>
      </c>
      <c r="M85" s="21">
        <v>336</v>
      </c>
      <c r="N85" s="21">
        <v>326.39999999999998</v>
      </c>
      <c r="O85" s="21">
        <v>0</v>
      </c>
      <c r="P85" s="97"/>
      <c r="Q85" s="97"/>
    </row>
    <row r="86" spans="1:17" ht="12.75">
      <c r="A86" s="241"/>
      <c r="B86" s="249"/>
      <c r="C86" s="20" t="s">
        <v>403</v>
      </c>
      <c r="D86" s="21">
        <v>39.6</v>
      </c>
      <c r="E86" s="21">
        <v>39.6</v>
      </c>
      <c r="F86" s="21">
        <v>39</v>
      </c>
      <c r="G86" s="21">
        <v>0</v>
      </c>
      <c r="H86" s="21">
        <v>14.8</v>
      </c>
      <c r="I86" s="21">
        <v>14.8</v>
      </c>
      <c r="J86" s="21">
        <v>14.6</v>
      </c>
      <c r="K86" s="21">
        <v>0</v>
      </c>
      <c r="L86" s="21">
        <v>14.8</v>
      </c>
      <c r="M86" s="21">
        <v>14.8</v>
      </c>
      <c r="N86" s="21">
        <v>14.6</v>
      </c>
      <c r="O86" s="21">
        <v>0</v>
      </c>
      <c r="P86" s="97"/>
      <c r="Q86" s="97"/>
    </row>
    <row r="87" spans="1:17" ht="12.75">
      <c r="A87" s="241"/>
      <c r="B87" s="249"/>
      <c r="C87" s="20" t="s">
        <v>111</v>
      </c>
      <c r="D87" s="21">
        <v>166.2</v>
      </c>
      <c r="E87" s="21">
        <v>166.2</v>
      </c>
      <c r="F87" s="21">
        <v>17.3</v>
      </c>
      <c r="G87" s="21">
        <v>0</v>
      </c>
      <c r="H87" s="21">
        <v>43.5</v>
      </c>
      <c r="I87" s="21">
        <v>43.5</v>
      </c>
      <c r="J87" s="21">
        <v>3.7</v>
      </c>
      <c r="K87" s="21">
        <v>0</v>
      </c>
      <c r="L87" s="21">
        <v>41.8</v>
      </c>
      <c r="M87" s="21">
        <v>41.8</v>
      </c>
      <c r="N87" s="21">
        <v>3.4</v>
      </c>
      <c r="O87" s="21">
        <v>0</v>
      </c>
      <c r="P87" s="97"/>
      <c r="Q87" s="97"/>
    </row>
    <row r="88" spans="1:17" ht="12.75">
      <c r="A88" s="241"/>
      <c r="B88" s="249"/>
      <c r="C88" s="20" t="s">
        <v>104</v>
      </c>
      <c r="D88" s="21">
        <v>858.6</v>
      </c>
      <c r="E88" s="21">
        <v>855.6</v>
      </c>
      <c r="F88" s="21">
        <v>682.4</v>
      </c>
      <c r="G88" s="21">
        <v>3</v>
      </c>
      <c r="H88" s="21">
        <v>186.9</v>
      </c>
      <c r="I88" s="21">
        <v>186.9</v>
      </c>
      <c r="J88" s="21">
        <v>140.30000000000001</v>
      </c>
      <c r="K88" s="21">
        <v>0</v>
      </c>
      <c r="L88" s="21">
        <v>150.30000000000001</v>
      </c>
      <c r="M88" s="21">
        <v>150.30000000000001</v>
      </c>
      <c r="N88" s="21">
        <v>111.4</v>
      </c>
      <c r="O88" s="21">
        <v>0</v>
      </c>
      <c r="P88" s="97"/>
      <c r="Q88" s="97"/>
    </row>
    <row r="89" spans="1:17" ht="22.5">
      <c r="A89" s="241"/>
      <c r="B89" s="249"/>
      <c r="C89" s="20" t="s">
        <v>404</v>
      </c>
      <c r="D89" s="21">
        <v>2.5</v>
      </c>
      <c r="E89" s="21">
        <v>2.5</v>
      </c>
      <c r="F89" s="21">
        <v>2.4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97"/>
      <c r="Q89" s="97"/>
    </row>
    <row r="90" spans="1:17" ht="12.75">
      <c r="A90" s="241"/>
      <c r="B90" s="250"/>
      <c r="C90" s="20" t="s">
        <v>104</v>
      </c>
      <c r="D90" s="21">
        <v>176</v>
      </c>
      <c r="E90" s="21">
        <v>0</v>
      </c>
      <c r="F90" s="21">
        <v>0</v>
      </c>
      <c r="G90" s="21">
        <v>176</v>
      </c>
      <c r="H90" s="21">
        <v>15</v>
      </c>
      <c r="I90" s="21">
        <v>0</v>
      </c>
      <c r="J90" s="21">
        <v>0</v>
      </c>
      <c r="K90" s="21">
        <v>15</v>
      </c>
      <c r="L90" s="21">
        <v>14.7</v>
      </c>
      <c r="M90" s="21">
        <v>0</v>
      </c>
      <c r="N90" s="21">
        <v>0</v>
      </c>
      <c r="O90" s="21">
        <v>14.7</v>
      </c>
      <c r="P90" s="97"/>
      <c r="Q90" s="97"/>
    </row>
    <row r="91" spans="1:17" ht="33.75">
      <c r="A91" s="242"/>
      <c r="B91" s="19" t="s">
        <v>413</v>
      </c>
      <c r="C91" s="20" t="s">
        <v>319</v>
      </c>
      <c r="D91" s="21">
        <v>68.8</v>
      </c>
      <c r="E91" s="21">
        <v>0</v>
      </c>
      <c r="F91" s="21">
        <v>0</v>
      </c>
      <c r="G91" s="21">
        <v>68.8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97"/>
      <c r="Q91" s="97"/>
    </row>
    <row r="92" spans="1:17" ht="15.6" customHeight="1">
      <c r="A92" s="235" t="s">
        <v>393</v>
      </c>
      <c r="B92" s="236"/>
      <c r="C92" s="142"/>
      <c r="D92" s="167">
        <f t="shared" ref="D92:O92" si="4">SUBTOTAL(9,D93:D100)</f>
        <v>2807.9</v>
      </c>
      <c r="E92" s="167">
        <f>SUBTOTAL(9,E93:E100)</f>
        <v>2680.8</v>
      </c>
      <c r="F92" s="167">
        <f t="shared" si="4"/>
        <v>2348.9</v>
      </c>
      <c r="G92" s="167">
        <f>SUBTOTAL(9,G93:G100)</f>
        <v>127.1</v>
      </c>
      <c r="H92" s="167">
        <f t="shared" si="4"/>
        <v>456.49999999999994</v>
      </c>
      <c r="I92" s="167">
        <f t="shared" si="4"/>
        <v>456.49999999999994</v>
      </c>
      <c r="J92" s="167">
        <f t="shared" si="4"/>
        <v>373.7</v>
      </c>
      <c r="K92" s="167">
        <f t="shared" si="4"/>
        <v>0</v>
      </c>
      <c r="L92" s="167">
        <f t="shared" si="4"/>
        <v>430.29999999999995</v>
      </c>
      <c r="M92" s="143">
        <f t="shared" si="4"/>
        <v>430.29999999999995</v>
      </c>
      <c r="N92" s="143">
        <f t="shared" si="4"/>
        <v>369.3</v>
      </c>
      <c r="O92" s="143">
        <f t="shared" si="4"/>
        <v>0</v>
      </c>
      <c r="P92" s="168">
        <f>SUM(L92/D92*100)</f>
        <v>15.324619822643253</v>
      </c>
      <c r="Q92" s="168">
        <f>SUM(L92/H92*100)</f>
        <v>94.260679079956191</v>
      </c>
    </row>
    <row r="93" spans="1:17" ht="12.75">
      <c r="A93" s="240"/>
      <c r="B93" s="243" t="s">
        <v>402</v>
      </c>
      <c r="C93" s="20" t="s">
        <v>319</v>
      </c>
      <c r="D93" s="21">
        <v>65.3</v>
      </c>
      <c r="E93" s="21">
        <v>43.2</v>
      </c>
      <c r="F93" s="21">
        <v>0</v>
      </c>
      <c r="G93" s="21">
        <v>22.1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97"/>
      <c r="Q93" s="97"/>
    </row>
    <row r="94" spans="1:17" ht="12.75">
      <c r="A94" s="241"/>
      <c r="B94" s="244"/>
      <c r="C94" s="20" t="s">
        <v>103</v>
      </c>
      <c r="D94" s="21">
        <v>1755.1</v>
      </c>
      <c r="E94" s="21">
        <v>1755.1</v>
      </c>
      <c r="F94" s="21">
        <v>1676.8</v>
      </c>
      <c r="G94" s="21">
        <v>0</v>
      </c>
      <c r="H94" s="21">
        <v>284.39999999999998</v>
      </c>
      <c r="I94" s="21">
        <v>284.39999999999998</v>
      </c>
      <c r="J94" s="21">
        <v>267</v>
      </c>
      <c r="K94" s="21">
        <v>0</v>
      </c>
      <c r="L94" s="21">
        <v>273.89999999999998</v>
      </c>
      <c r="M94" s="21">
        <v>273.89999999999998</v>
      </c>
      <c r="N94" s="21">
        <v>262.7</v>
      </c>
      <c r="O94" s="21">
        <v>0</v>
      </c>
      <c r="P94" s="97"/>
      <c r="Q94" s="97"/>
    </row>
    <row r="95" spans="1:17" ht="12.75">
      <c r="A95" s="241"/>
      <c r="B95" s="244"/>
      <c r="C95" s="20" t="s">
        <v>403</v>
      </c>
      <c r="D95" s="21">
        <v>29.8</v>
      </c>
      <c r="E95" s="21">
        <v>29.8</v>
      </c>
      <c r="F95" s="21">
        <v>29.4</v>
      </c>
      <c r="G95" s="21">
        <v>0</v>
      </c>
      <c r="H95" s="21">
        <v>11.2</v>
      </c>
      <c r="I95" s="21">
        <v>11.2</v>
      </c>
      <c r="J95" s="21">
        <v>11</v>
      </c>
      <c r="K95" s="21">
        <v>0</v>
      </c>
      <c r="L95" s="21">
        <v>11.2</v>
      </c>
      <c r="M95" s="21">
        <v>11.2</v>
      </c>
      <c r="N95" s="21">
        <v>11.1</v>
      </c>
      <c r="O95" s="21">
        <v>0</v>
      </c>
      <c r="P95" s="97"/>
      <c r="Q95" s="97"/>
    </row>
    <row r="96" spans="1:17" ht="12.75">
      <c r="A96" s="241"/>
      <c r="B96" s="244"/>
      <c r="C96" s="20" t="s">
        <v>111</v>
      </c>
      <c r="D96" s="21">
        <v>73.2</v>
      </c>
      <c r="E96" s="21">
        <v>73.2</v>
      </c>
      <c r="F96" s="21">
        <v>10.199999999999999</v>
      </c>
      <c r="G96" s="21">
        <v>0</v>
      </c>
      <c r="H96" s="21">
        <v>18.899999999999999</v>
      </c>
      <c r="I96" s="21">
        <v>18.899999999999999</v>
      </c>
      <c r="J96" s="21">
        <v>1.7</v>
      </c>
      <c r="K96" s="21">
        <v>0</v>
      </c>
      <c r="L96" s="21">
        <v>16.399999999999999</v>
      </c>
      <c r="M96" s="21">
        <v>16.399999999999999</v>
      </c>
      <c r="N96" s="21">
        <v>1.7</v>
      </c>
      <c r="O96" s="21">
        <v>0</v>
      </c>
      <c r="P96" s="97"/>
      <c r="Q96" s="97"/>
    </row>
    <row r="97" spans="1:17" ht="12.75">
      <c r="A97" s="241"/>
      <c r="B97" s="244"/>
      <c r="C97" s="20" t="s">
        <v>104</v>
      </c>
      <c r="D97" s="21">
        <v>779.6</v>
      </c>
      <c r="E97" s="21">
        <v>759.6</v>
      </c>
      <c r="F97" s="21">
        <v>612.9</v>
      </c>
      <c r="G97" s="21">
        <v>20</v>
      </c>
      <c r="H97" s="21">
        <v>138.69999999999999</v>
      </c>
      <c r="I97" s="21">
        <v>138.69999999999999</v>
      </c>
      <c r="J97" s="21">
        <v>90.8</v>
      </c>
      <c r="K97" s="21">
        <v>0</v>
      </c>
      <c r="L97" s="21">
        <v>125.7</v>
      </c>
      <c r="M97" s="21">
        <v>125.7</v>
      </c>
      <c r="N97" s="21">
        <v>90.8</v>
      </c>
      <c r="O97" s="21">
        <v>0</v>
      </c>
      <c r="P97" s="97"/>
      <c r="Q97" s="97"/>
    </row>
    <row r="98" spans="1:17" ht="12.75">
      <c r="A98" s="241"/>
      <c r="B98" s="244"/>
      <c r="C98" s="20" t="s">
        <v>106</v>
      </c>
      <c r="D98" s="21">
        <v>19.3</v>
      </c>
      <c r="E98" s="21">
        <v>19.3</v>
      </c>
      <c r="F98" s="21">
        <v>19</v>
      </c>
      <c r="G98" s="21">
        <v>0</v>
      </c>
      <c r="H98" s="21">
        <v>3.3</v>
      </c>
      <c r="I98" s="21">
        <v>3.3</v>
      </c>
      <c r="J98" s="21">
        <v>3.2</v>
      </c>
      <c r="K98" s="21">
        <v>0</v>
      </c>
      <c r="L98" s="21">
        <v>3.1</v>
      </c>
      <c r="M98" s="21">
        <v>3.1</v>
      </c>
      <c r="N98" s="21">
        <v>3</v>
      </c>
      <c r="O98" s="21">
        <v>0</v>
      </c>
      <c r="P98" s="97"/>
      <c r="Q98" s="97"/>
    </row>
    <row r="99" spans="1:17" ht="22.5">
      <c r="A99" s="241"/>
      <c r="B99" s="245"/>
      <c r="C99" s="20" t="s">
        <v>404</v>
      </c>
      <c r="D99" s="21">
        <v>0.6</v>
      </c>
      <c r="E99" s="21">
        <v>0.6</v>
      </c>
      <c r="F99" s="21">
        <v>0.6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97"/>
      <c r="Q99" s="97"/>
    </row>
    <row r="100" spans="1:17" ht="36" customHeight="1">
      <c r="A100" s="242"/>
      <c r="B100" s="169" t="s">
        <v>415</v>
      </c>
      <c r="C100" s="20" t="s">
        <v>104</v>
      </c>
      <c r="D100" s="21">
        <v>85</v>
      </c>
      <c r="E100" s="21">
        <v>0</v>
      </c>
      <c r="F100" s="21">
        <v>0</v>
      </c>
      <c r="G100" s="21">
        <v>85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97"/>
      <c r="Q100" s="97"/>
    </row>
    <row r="101" spans="1:17" ht="22.15" customHeight="1">
      <c r="A101" s="235" t="s">
        <v>117</v>
      </c>
      <c r="B101" s="236"/>
      <c r="C101" s="142"/>
      <c r="D101" s="167">
        <f t="shared" ref="D101:O101" si="5">SUBTOTAL(9,D102:D107)</f>
        <v>3467.2000000000003</v>
      </c>
      <c r="E101" s="167">
        <f t="shared" si="5"/>
        <v>3458.3</v>
      </c>
      <c r="F101" s="167">
        <f t="shared" si="5"/>
        <v>2894.2000000000003</v>
      </c>
      <c r="G101" s="167">
        <f t="shared" si="5"/>
        <v>8.9</v>
      </c>
      <c r="H101" s="167">
        <f t="shared" si="5"/>
        <v>610.80000000000007</v>
      </c>
      <c r="I101" s="167">
        <f t="shared" si="5"/>
        <v>610.80000000000007</v>
      </c>
      <c r="J101" s="167">
        <f t="shared" si="5"/>
        <v>505.70000000000005</v>
      </c>
      <c r="K101" s="167">
        <f t="shared" si="5"/>
        <v>0</v>
      </c>
      <c r="L101" s="167">
        <f>SUBTOTAL(9,L102:L107)</f>
        <v>543</v>
      </c>
      <c r="M101" s="143">
        <f t="shared" si="5"/>
        <v>543</v>
      </c>
      <c r="N101" s="143">
        <f t="shared" si="5"/>
        <v>467.6</v>
      </c>
      <c r="O101" s="143">
        <f t="shared" si="5"/>
        <v>0</v>
      </c>
      <c r="P101" s="168">
        <f>SUM(L101/D101*100)</f>
        <v>15.661052145823717</v>
      </c>
      <c r="Q101" s="168">
        <f>SUM(L101/H101*100)</f>
        <v>88.899803536345772</v>
      </c>
    </row>
    <row r="102" spans="1:17" ht="12.75">
      <c r="A102" s="240"/>
      <c r="B102" s="243" t="s">
        <v>416</v>
      </c>
      <c r="C102" s="20" t="s">
        <v>319</v>
      </c>
      <c r="D102" s="21">
        <v>86.8</v>
      </c>
      <c r="E102" s="21">
        <v>77.900000000000006</v>
      </c>
      <c r="F102" s="21">
        <v>0</v>
      </c>
      <c r="G102" s="21">
        <v>8.9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97"/>
      <c r="Q102" s="97"/>
    </row>
    <row r="103" spans="1:17" ht="12.75">
      <c r="A103" s="241"/>
      <c r="B103" s="244"/>
      <c r="C103" s="20" t="s">
        <v>103</v>
      </c>
      <c r="D103" s="21">
        <v>2090.5</v>
      </c>
      <c r="E103" s="21">
        <v>2090.5</v>
      </c>
      <c r="F103" s="21">
        <v>2002.2</v>
      </c>
      <c r="G103" s="21">
        <v>0</v>
      </c>
      <c r="H103" s="21">
        <v>347.8</v>
      </c>
      <c r="I103" s="21">
        <v>347.8</v>
      </c>
      <c r="J103" s="21">
        <v>337</v>
      </c>
      <c r="K103" s="21">
        <v>0</v>
      </c>
      <c r="L103" s="21">
        <v>322.2</v>
      </c>
      <c r="M103" s="21">
        <v>322.2</v>
      </c>
      <c r="N103" s="21">
        <v>313.2</v>
      </c>
      <c r="O103" s="21">
        <v>0</v>
      </c>
      <c r="P103" s="97"/>
      <c r="Q103" s="97"/>
    </row>
    <row r="104" spans="1:17" ht="12.75">
      <c r="A104" s="241"/>
      <c r="B104" s="244"/>
      <c r="C104" s="20" t="s">
        <v>403</v>
      </c>
      <c r="D104" s="21">
        <v>49.6</v>
      </c>
      <c r="E104" s="21">
        <v>49.6</v>
      </c>
      <c r="F104" s="21">
        <v>48.9</v>
      </c>
      <c r="G104" s="21">
        <v>0</v>
      </c>
      <c r="H104" s="21">
        <v>18.600000000000001</v>
      </c>
      <c r="I104" s="21">
        <v>18.600000000000001</v>
      </c>
      <c r="J104" s="21">
        <v>18.3</v>
      </c>
      <c r="K104" s="21">
        <v>0</v>
      </c>
      <c r="L104" s="21">
        <v>18.600000000000001</v>
      </c>
      <c r="M104" s="21">
        <v>18.600000000000001</v>
      </c>
      <c r="N104" s="21">
        <v>18.3</v>
      </c>
      <c r="O104" s="21">
        <v>0</v>
      </c>
      <c r="P104" s="97"/>
      <c r="Q104" s="97"/>
    </row>
    <row r="105" spans="1:17" ht="12.75">
      <c r="A105" s="241"/>
      <c r="B105" s="244"/>
      <c r="C105" s="20" t="s">
        <v>111</v>
      </c>
      <c r="D105" s="21">
        <v>83.4</v>
      </c>
      <c r="E105" s="21">
        <v>83.4</v>
      </c>
      <c r="F105" s="21">
        <v>0</v>
      </c>
      <c r="G105" s="21">
        <v>0</v>
      </c>
      <c r="H105" s="21">
        <v>26.5</v>
      </c>
      <c r="I105" s="21">
        <v>26.5</v>
      </c>
      <c r="J105" s="21">
        <v>0</v>
      </c>
      <c r="K105" s="21">
        <v>0</v>
      </c>
      <c r="L105" s="21">
        <v>24.6</v>
      </c>
      <c r="M105" s="21">
        <v>24.6</v>
      </c>
      <c r="N105" s="21">
        <v>0</v>
      </c>
      <c r="O105" s="21">
        <v>0</v>
      </c>
      <c r="P105" s="97"/>
      <c r="Q105" s="97"/>
    </row>
    <row r="106" spans="1:17" ht="12.75">
      <c r="A106" s="241"/>
      <c r="B106" s="244"/>
      <c r="C106" s="20" t="s">
        <v>104</v>
      </c>
      <c r="D106" s="21">
        <v>1046.4000000000001</v>
      </c>
      <c r="E106" s="21">
        <v>1046.4000000000001</v>
      </c>
      <c r="F106" s="21">
        <v>734.2</v>
      </c>
      <c r="G106" s="21">
        <v>0</v>
      </c>
      <c r="H106" s="21">
        <v>189.5</v>
      </c>
      <c r="I106" s="21">
        <v>189.5</v>
      </c>
      <c r="J106" s="21">
        <v>122.4</v>
      </c>
      <c r="K106" s="21">
        <v>0</v>
      </c>
      <c r="L106" s="21">
        <v>161.30000000000001</v>
      </c>
      <c r="M106" s="21">
        <v>161.30000000000001</v>
      </c>
      <c r="N106" s="21">
        <v>120</v>
      </c>
      <c r="O106" s="21">
        <v>0</v>
      </c>
      <c r="P106" s="97"/>
      <c r="Q106" s="97"/>
    </row>
    <row r="107" spans="1:17" ht="12.75">
      <c r="A107" s="242"/>
      <c r="B107" s="245"/>
      <c r="C107" s="20" t="s">
        <v>106</v>
      </c>
      <c r="D107" s="21">
        <v>110.5</v>
      </c>
      <c r="E107" s="21">
        <v>110.5</v>
      </c>
      <c r="F107" s="21">
        <v>108.9</v>
      </c>
      <c r="G107" s="21">
        <v>0</v>
      </c>
      <c r="H107" s="21">
        <v>28.4</v>
      </c>
      <c r="I107" s="21">
        <v>28.4</v>
      </c>
      <c r="J107" s="21">
        <v>28</v>
      </c>
      <c r="K107" s="21">
        <v>0</v>
      </c>
      <c r="L107" s="21">
        <v>16.3</v>
      </c>
      <c r="M107" s="21">
        <v>16.3</v>
      </c>
      <c r="N107" s="21">
        <v>16.100000000000001</v>
      </c>
      <c r="O107" s="21">
        <v>0</v>
      </c>
      <c r="P107" s="97"/>
      <c r="Q107" s="97"/>
    </row>
    <row r="108" spans="1:17" ht="16.899999999999999" customHeight="1">
      <c r="A108" s="235" t="s">
        <v>88</v>
      </c>
      <c r="B108" s="236"/>
      <c r="C108" s="142"/>
      <c r="D108" s="167">
        <f t="shared" ref="D108:O108" si="6">SUBTOTAL(9,D109:D115)</f>
        <v>2944.5000000000005</v>
      </c>
      <c r="E108" s="167">
        <f t="shared" si="6"/>
        <v>2865.8000000000006</v>
      </c>
      <c r="F108" s="167">
        <f t="shared" si="6"/>
        <v>2261.6</v>
      </c>
      <c r="G108" s="167">
        <f t="shared" si="6"/>
        <v>78.7</v>
      </c>
      <c r="H108" s="167">
        <f t="shared" si="6"/>
        <v>597.29999999999995</v>
      </c>
      <c r="I108" s="167">
        <f t="shared" si="6"/>
        <v>597.29999999999995</v>
      </c>
      <c r="J108" s="167">
        <f t="shared" si="6"/>
        <v>418.79999999999995</v>
      </c>
      <c r="K108" s="167">
        <f t="shared" si="6"/>
        <v>0</v>
      </c>
      <c r="L108" s="167">
        <f t="shared" si="6"/>
        <v>454.8</v>
      </c>
      <c r="M108" s="143">
        <f t="shared" si="6"/>
        <v>454.8</v>
      </c>
      <c r="N108" s="143">
        <f t="shared" si="6"/>
        <v>369.29999999999995</v>
      </c>
      <c r="O108" s="143">
        <f t="shared" si="6"/>
        <v>0</v>
      </c>
      <c r="P108" s="168">
        <f>SUM(L108/D108*100)</f>
        <v>15.445746306673458</v>
      </c>
      <c r="Q108" s="168">
        <f>SUM(L108/H108*100)</f>
        <v>76.142641888498247</v>
      </c>
    </row>
    <row r="109" spans="1:17" ht="12.75">
      <c r="A109" s="240"/>
      <c r="B109" s="243" t="s">
        <v>402</v>
      </c>
      <c r="C109" s="20" t="s">
        <v>319</v>
      </c>
      <c r="D109" s="21">
        <v>75.7</v>
      </c>
      <c r="E109" s="21">
        <v>69</v>
      </c>
      <c r="F109" s="21">
        <v>0</v>
      </c>
      <c r="G109" s="21">
        <v>6.7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97"/>
      <c r="Q109" s="97"/>
    </row>
    <row r="110" spans="1:17" ht="12.75">
      <c r="A110" s="241"/>
      <c r="B110" s="244"/>
      <c r="C110" s="20" t="s">
        <v>103</v>
      </c>
      <c r="D110" s="21">
        <v>1277.9000000000001</v>
      </c>
      <c r="E110" s="21">
        <v>1277.9000000000001</v>
      </c>
      <c r="F110" s="21">
        <v>1234.4000000000001</v>
      </c>
      <c r="G110" s="21">
        <v>0</v>
      </c>
      <c r="H110" s="21">
        <v>240.2</v>
      </c>
      <c r="I110" s="21">
        <v>240.2</v>
      </c>
      <c r="J110" s="21">
        <v>228</v>
      </c>
      <c r="K110" s="21">
        <v>0</v>
      </c>
      <c r="L110" s="21">
        <v>207.3</v>
      </c>
      <c r="M110" s="21">
        <v>207.3</v>
      </c>
      <c r="N110" s="21">
        <v>198.9</v>
      </c>
      <c r="O110" s="21">
        <v>0</v>
      </c>
      <c r="P110" s="97"/>
      <c r="Q110" s="97"/>
    </row>
    <row r="111" spans="1:17" ht="12.75">
      <c r="A111" s="241"/>
      <c r="B111" s="244"/>
      <c r="C111" s="20" t="s">
        <v>403</v>
      </c>
      <c r="D111" s="21">
        <v>36.700000000000003</v>
      </c>
      <c r="E111" s="21">
        <v>36.700000000000003</v>
      </c>
      <c r="F111" s="21">
        <v>36.200000000000003</v>
      </c>
      <c r="G111" s="21">
        <v>0</v>
      </c>
      <c r="H111" s="21">
        <v>13.8</v>
      </c>
      <c r="I111" s="21">
        <v>13.8</v>
      </c>
      <c r="J111" s="21">
        <v>13.7</v>
      </c>
      <c r="K111" s="21">
        <v>0</v>
      </c>
      <c r="L111" s="21">
        <v>13.8</v>
      </c>
      <c r="M111" s="21">
        <v>13.8</v>
      </c>
      <c r="N111" s="21">
        <v>13.7</v>
      </c>
      <c r="O111" s="21">
        <v>0</v>
      </c>
      <c r="P111" s="97"/>
      <c r="Q111" s="97"/>
    </row>
    <row r="112" spans="1:17" ht="12.75">
      <c r="A112" s="241"/>
      <c r="B112" s="244"/>
      <c r="C112" s="20" t="s">
        <v>111</v>
      </c>
      <c r="D112" s="21">
        <v>87.9</v>
      </c>
      <c r="E112" s="21">
        <v>87.9</v>
      </c>
      <c r="F112" s="21">
        <v>10.6</v>
      </c>
      <c r="G112" s="21">
        <v>0</v>
      </c>
      <c r="H112" s="21">
        <v>28.2</v>
      </c>
      <c r="I112" s="21">
        <v>28.2</v>
      </c>
      <c r="J112" s="21">
        <v>2.1</v>
      </c>
      <c r="K112" s="21">
        <v>0</v>
      </c>
      <c r="L112" s="21">
        <v>13.2</v>
      </c>
      <c r="M112" s="21">
        <v>13.2</v>
      </c>
      <c r="N112" s="21">
        <v>1.1000000000000001</v>
      </c>
      <c r="O112" s="21">
        <v>0</v>
      </c>
      <c r="P112" s="97"/>
      <c r="Q112" s="97"/>
    </row>
    <row r="113" spans="1:17" ht="12.75">
      <c r="A113" s="241"/>
      <c r="B113" s="244"/>
      <c r="C113" s="20" t="s">
        <v>104</v>
      </c>
      <c r="D113" s="21">
        <v>1393.4</v>
      </c>
      <c r="E113" s="21">
        <v>1393.4</v>
      </c>
      <c r="F113" s="21">
        <v>979.5</v>
      </c>
      <c r="G113" s="21">
        <v>0</v>
      </c>
      <c r="H113" s="21">
        <v>315.10000000000002</v>
      </c>
      <c r="I113" s="21">
        <v>315.10000000000002</v>
      </c>
      <c r="J113" s="21">
        <v>175</v>
      </c>
      <c r="K113" s="21">
        <v>0</v>
      </c>
      <c r="L113" s="21">
        <v>220.5</v>
      </c>
      <c r="M113" s="21">
        <v>220.5</v>
      </c>
      <c r="N113" s="21">
        <v>155.6</v>
      </c>
      <c r="O113" s="21">
        <v>0</v>
      </c>
      <c r="P113" s="97"/>
      <c r="Q113" s="97"/>
    </row>
    <row r="114" spans="1:17" ht="22.5">
      <c r="A114" s="241"/>
      <c r="B114" s="245"/>
      <c r="C114" s="20" t="s">
        <v>404</v>
      </c>
      <c r="D114" s="21">
        <v>0.9</v>
      </c>
      <c r="E114" s="21">
        <v>0.9</v>
      </c>
      <c r="F114" s="21">
        <v>0.9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97"/>
      <c r="Q114" s="97"/>
    </row>
    <row r="115" spans="1:17" ht="30" customHeight="1">
      <c r="A115" s="242"/>
      <c r="B115" s="169" t="s">
        <v>410</v>
      </c>
      <c r="C115" s="20" t="s">
        <v>104</v>
      </c>
      <c r="D115" s="21">
        <v>72</v>
      </c>
      <c r="E115" s="21">
        <v>0</v>
      </c>
      <c r="F115" s="21">
        <v>0</v>
      </c>
      <c r="G115" s="21">
        <v>72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97"/>
      <c r="Q115" s="97"/>
    </row>
    <row r="116" spans="1:17" ht="18" customHeight="1">
      <c r="A116" s="235" t="s">
        <v>394</v>
      </c>
      <c r="B116" s="236"/>
      <c r="C116" s="142"/>
      <c r="D116" s="167">
        <f>SUBTOTAL(9,D117:D122)</f>
        <v>861.4</v>
      </c>
      <c r="E116" s="167">
        <f t="shared" ref="E116:O116" si="7">SUBTOTAL(9,E117:E122)</f>
        <v>858.19999999999993</v>
      </c>
      <c r="F116" s="167">
        <f t="shared" si="7"/>
        <v>689.19999999999993</v>
      </c>
      <c r="G116" s="167">
        <f t="shared" si="7"/>
        <v>3.2</v>
      </c>
      <c r="H116" s="167">
        <f>SUBTOTAL(9,H117:H122)</f>
        <v>168.8</v>
      </c>
      <c r="I116" s="167">
        <f t="shared" si="7"/>
        <v>168.8</v>
      </c>
      <c r="J116" s="167">
        <f t="shared" si="7"/>
        <v>129</v>
      </c>
      <c r="K116" s="167">
        <f t="shared" si="7"/>
        <v>0</v>
      </c>
      <c r="L116" s="167">
        <f t="shared" si="7"/>
        <v>140.9</v>
      </c>
      <c r="M116" s="143">
        <f t="shared" si="7"/>
        <v>140.9</v>
      </c>
      <c r="N116" s="143">
        <f t="shared" si="7"/>
        <v>113.19999999999999</v>
      </c>
      <c r="O116" s="143">
        <f t="shared" si="7"/>
        <v>0</v>
      </c>
      <c r="P116" s="168">
        <f>SUM(L116/D116*100)</f>
        <v>16.3570931042489</v>
      </c>
      <c r="Q116" s="168">
        <f>SUM(L116/H116*100)</f>
        <v>83.47156398104265</v>
      </c>
    </row>
    <row r="117" spans="1:17" ht="12.75">
      <c r="A117" s="240"/>
      <c r="B117" s="243" t="s">
        <v>101</v>
      </c>
      <c r="C117" s="20" t="s">
        <v>319</v>
      </c>
      <c r="D117" s="21">
        <v>5.8</v>
      </c>
      <c r="E117" s="21">
        <v>2.6</v>
      </c>
      <c r="F117" s="21">
        <v>0</v>
      </c>
      <c r="G117" s="21">
        <v>3.2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97"/>
      <c r="Q117" s="97"/>
    </row>
    <row r="118" spans="1:17" ht="12.75">
      <c r="A118" s="241"/>
      <c r="B118" s="244"/>
      <c r="C118" s="20" t="s">
        <v>103</v>
      </c>
      <c r="D118" s="21">
        <v>314.10000000000002</v>
      </c>
      <c r="E118" s="21">
        <v>314.10000000000002</v>
      </c>
      <c r="F118" s="21">
        <v>303</v>
      </c>
      <c r="G118" s="21">
        <v>0</v>
      </c>
      <c r="H118" s="21">
        <v>63.2</v>
      </c>
      <c r="I118" s="21">
        <v>63.2</v>
      </c>
      <c r="J118" s="21">
        <v>60.6</v>
      </c>
      <c r="K118" s="21">
        <v>0</v>
      </c>
      <c r="L118" s="21">
        <v>58.3</v>
      </c>
      <c r="M118" s="21">
        <v>58.3</v>
      </c>
      <c r="N118" s="21">
        <v>57.3</v>
      </c>
      <c r="O118" s="21">
        <v>0</v>
      </c>
      <c r="P118" s="97"/>
      <c r="Q118" s="97"/>
    </row>
    <row r="119" spans="1:17" ht="12.75">
      <c r="A119" s="241"/>
      <c r="B119" s="244"/>
      <c r="C119" s="20" t="s">
        <v>403</v>
      </c>
      <c r="D119" s="21">
        <v>2.4</v>
      </c>
      <c r="E119" s="21">
        <v>2.4</v>
      </c>
      <c r="F119" s="21">
        <v>2.4</v>
      </c>
      <c r="G119" s="21">
        <v>0</v>
      </c>
      <c r="H119" s="21">
        <v>0.9</v>
      </c>
      <c r="I119" s="21">
        <v>0.9</v>
      </c>
      <c r="J119" s="21">
        <v>0.9</v>
      </c>
      <c r="K119" s="21">
        <v>0</v>
      </c>
      <c r="L119" s="21">
        <v>0.9</v>
      </c>
      <c r="M119" s="21">
        <v>0.9</v>
      </c>
      <c r="N119" s="21">
        <v>0.9</v>
      </c>
      <c r="O119" s="21">
        <v>0</v>
      </c>
      <c r="P119" s="97"/>
      <c r="Q119" s="97"/>
    </row>
    <row r="120" spans="1:17" ht="12.75">
      <c r="A120" s="241"/>
      <c r="B120" s="244"/>
      <c r="C120" s="20" t="s">
        <v>111</v>
      </c>
      <c r="D120" s="21">
        <v>44.5</v>
      </c>
      <c r="E120" s="21">
        <v>44.5</v>
      </c>
      <c r="F120" s="21">
        <v>5.7</v>
      </c>
      <c r="G120" s="21">
        <v>0</v>
      </c>
      <c r="H120" s="21">
        <v>10.6</v>
      </c>
      <c r="I120" s="21">
        <v>10.6</v>
      </c>
      <c r="J120" s="21">
        <v>1.1000000000000001</v>
      </c>
      <c r="K120" s="21">
        <v>0</v>
      </c>
      <c r="L120" s="21">
        <v>7.8</v>
      </c>
      <c r="M120" s="21">
        <v>7.8</v>
      </c>
      <c r="N120" s="21">
        <v>0</v>
      </c>
      <c r="O120" s="21">
        <v>0</v>
      </c>
      <c r="P120" s="97"/>
      <c r="Q120" s="97"/>
    </row>
    <row r="121" spans="1:17" ht="12.75">
      <c r="A121" s="241"/>
      <c r="B121" s="244"/>
      <c r="C121" s="20" t="s">
        <v>104</v>
      </c>
      <c r="D121" s="21">
        <v>493.2</v>
      </c>
      <c r="E121" s="21">
        <v>493.2</v>
      </c>
      <c r="F121" s="21">
        <v>376.7</v>
      </c>
      <c r="G121" s="21">
        <v>0</v>
      </c>
      <c r="H121" s="21">
        <v>94.1</v>
      </c>
      <c r="I121" s="21">
        <v>94.1</v>
      </c>
      <c r="J121" s="21">
        <v>66.400000000000006</v>
      </c>
      <c r="K121" s="21">
        <v>0</v>
      </c>
      <c r="L121" s="21">
        <v>73.900000000000006</v>
      </c>
      <c r="M121" s="21">
        <v>73.900000000000006</v>
      </c>
      <c r="N121" s="21">
        <v>55</v>
      </c>
      <c r="O121" s="21">
        <v>0</v>
      </c>
      <c r="P121" s="97"/>
      <c r="Q121" s="97"/>
    </row>
    <row r="122" spans="1:17" ht="22.5">
      <c r="A122" s="242"/>
      <c r="B122" s="245"/>
      <c r="C122" s="20" t="s">
        <v>404</v>
      </c>
      <c r="D122" s="21">
        <v>1.4</v>
      </c>
      <c r="E122" s="21">
        <v>1.4</v>
      </c>
      <c r="F122" s="21">
        <v>1.4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97"/>
      <c r="Q122" s="97"/>
    </row>
    <row r="123" spans="1:17" ht="16.899999999999999" customHeight="1">
      <c r="A123" s="235" t="s">
        <v>417</v>
      </c>
      <c r="B123" s="236"/>
      <c r="C123" s="142"/>
      <c r="D123" s="167">
        <f t="shared" ref="D123:O123" si="8">SUBTOTAL(9,D124:D129)</f>
        <v>2643.5</v>
      </c>
      <c r="E123" s="167">
        <f t="shared" si="8"/>
        <v>2625.7999999999997</v>
      </c>
      <c r="F123" s="167">
        <f t="shared" si="8"/>
        <v>2225.1</v>
      </c>
      <c r="G123" s="167">
        <f t="shared" si="8"/>
        <v>17.7</v>
      </c>
      <c r="H123" s="167">
        <f t="shared" si="8"/>
        <v>501.8</v>
      </c>
      <c r="I123" s="167">
        <f t="shared" si="8"/>
        <v>501.8</v>
      </c>
      <c r="J123" s="167">
        <f t="shared" si="8"/>
        <v>394.1</v>
      </c>
      <c r="K123" s="167">
        <f t="shared" si="8"/>
        <v>0</v>
      </c>
      <c r="L123" s="167">
        <f>SUBTOTAL(9,L124:L129)</f>
        <v>420.9</v>
      </c>
      <c r="M123" s="143">
        <f t="shared" si="8"/>
        <v>420.9</v>
      </c>
      <c r="N123" s="143">
        <f t="shared" si="8"/>
        <v>358.3</v>
      </c>
      <c r="O123" s="143">
        <f t="shared" si="8"/>
        <v>0</v>
      </c>
      <c r="P123" s="168">
        <f>SUM(L123/D123*100)</f>
        <v>15.922073009268015</v>
      </c>
      <c r="Q123" s="168">
        <f>SUM(L123/H123*100)</f>
        <v>83.878039059386197</v>
      </c>
    </row>
    <row r="124" spans="1:17" ht="12.75">
      <c r="A124" s="240"/>
      <c r="B124" s="243" t="s">
        <v>402</v>
      </c>
      <c r="C124" s="20" t="s">
        <v>319</v>
      </c>
      <c r="D124" s="21">
        <v>44.9</v>
      </c>
      <c r="E124" s="21">
        <v>27.2</v>
      </c>
      <c r="F124" s="21">
        <v>0</v>
      </c>
      <c r="G124" s="21">
        <v>17.7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97"/>
      <c r="Q124" s="97"/>
    </row>
    <row r="125" spans="1:17" ht="12.75">
      <c r="A125" s="241"/>
      <c r="B125" s="244"/>
      <c r="C125" s="20" t="s">
        <v>103</v>
      </c>
      <c r="D125" s="21">
        <v>1224.2</v>
      </c>
      <c r="E125" s="21">
        <v>1224.2</v>
      </c>
      <c r="F125" s="21">
        <v>1177.8</v>
      </c>
      <c r="G125" s="21">
        <v>0</v>
      </c>
      <c r="H125" s="21">
        <v>218.7</v>
      </c>
      <c r="I125" s="21">
        <v>218.7</v>
      </c>
      <c r="J125" s="21">
        <v>207.6</v>
      </c>
      <c r="K125" s="21">
        <v>0</v>
      </c>
      <c r="L125" s="21">
        <v>188.5</v>
      </c>
      <c r="M125" s="21">
        <v>188.5</v>
      </c>
      <c r="N125" s="21">
        <v>183.2</v>
      </c>
      <c r="O125" s="21">
        <v>0</v>
      </c>
      <c r="P125" s="97"/>
      <c r="Q125" s="97"/>
    </row>
    <row r="126" spans="1:17" ht="12.75">
      <c r="A126" s="241"/>
      <c r="B126" s="244"/>
      <c r="C126" s="20" t="s">
        <v>403</v>
      </c>
      <c r="D126" s="21">
        <v>52.1</v>
      </c>
      <c r="E126" s="21">
        <v>52.1</v>
      </c>
      <c r="F126" s="21">
        <v>51.4</v>
      </c>
      <c r="G126" s="21">
        <v>0</v>
      </c>
      <c r="H126" s="21">
        <v>19.5</v>
      </c>
      <c r="I126" s="21">
        <v>19.5</v>
      </c>
      <c r="J126" s="21">
        <v>19.3</v>
      </c>
      <c r="K126" s="21">
        <v>0</v>
      </c>
      <c r="L126" s="21">
        <v>19.5</v>
      </c>
      <c r="M126" s="21">
        <v>19.5</v>
      </c>
      <c r="N126" s="21">
        <v>19.3</v>
      </c>
      <c r="O126" s="21">
        <v>0</v>
      </c>
      <c r="P126" s="97"/>
      <c r="Q126" s="97"/>
    </row>
    <row r="127" spans="1:17" ht="12.75">
      <c r="A127" s="241"/>
      <c r="B127" s="244"/>
      <c r="C127" s="20" t="s">
        <v>111</v>
      </c>
      <c r="D127" s="21">
        <v>110.5</v>
      </c>
      <c r="E127" s="21">
        <v>110.5</v>
      </c>
      <c r="F127" s="21">
        <v>12.2</v>
      </c>
      <c r="G127" s="21">
        <v>0</v>
      </c>
      <c r="H127" s="21">
        <v>30.8</v>
      </c>
      <c r="I127" s="21">
        <v>30.8</v>
      </c>
      <c r="J127" s="21">
        <v>2.1</v>
      </c>
      <c r="K127" s="21">
        <v>0</v>
      </c>
      <c r="L127" s="21">
        <v>15.1</v>
      </c>
      <c r="M127" s="21">
        <v>15.1</v>
      </c>
      <c r="N127" s="21">
        <v>0</v>
      </c>
      <c r="O127" s="21">
        <v>0</v>
      </c>
      <c r="P127" s="97"/>
      <c r="Q127" s="97"/>
    </row>
    <row r="128" spans="1:17" ht="12.75">
      <c r="A128" s="241"/>
      <c r="B128" s="244"/>
      <c r="C128" s="20" t="s">
        <v>104</v>
      </c>
      <c r="D128" s="21">
        <v>1208.7</v>
      </c>
      <c r="E128" s="21">
        <v>1208.7</v>
      </c>
      <c r="F128" s="21">
        <v>980.6</v>
      </c>
      <c r="G128" s="21">
        <v>0</v>
      </c>
      <c r="H128" s="21">
        <v>232.8</v>
      </c>
      <c r="I128" s="21">
        <v>232.8</v>
      </c>
      <c r="J128" s="21">
        <v>165.1</v>
      </c>
      <c r="K128" s="21">
        <v>0</v>
      </c>
      <c r="L128" s="21">
        <v>197.8</v>
      </c>
      <c r="M128" s="21">
        <v>197.8</v>
      </c>
      <c r="N128" s="21">
        <v>155.80000000000001</v>
      </c>
      <c r="O128" s="21">
        <v>0</v>
      </c>
      <c r="P128" s="97"/>
      <c r="Q128" s="97"/>
    </row>
    <row r="129" spans="1:17" ht="22.5">
      <c r="A129" s="242"/>
      <c r="B129" s="245"/>
      <c r="C129" s="20" t="s">
        <v>404</v>
      </c>
      <c r="D129" s="21">
        <v>3.1</v>
      </c>
      <c r="E129" s="21">
        <v>3.1</v>
      </c>
      <c r="F129" s="21">
        <v>3.1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97"/>
      <c r="Q129" s="97"/>
    </row>
    <row r="130" spans="1:17" ht="16.899999999999999" customHeight="1">
      <c r="A130" s="235" t="s">
        <v>25</v>
      </c>
      <c r="B130" s="236"/>
      <c r="C130" s="142"/>
      <c r="D130" s="167">
        <f t="shared" ref="D130:O130" si="9">SUBTOTAL(9,D131:D135)</f>
        <v>1380.8000000000002</v>
      </c>
      <c r="E130" s="167">
        <f t="shared" si="9"/>
        <v>1313.6</v>
      </c>
      <c r="F130" s="167">
        <f t="shared" si="9"/>
        <v>1128.5999999999999</v>
      </c>
      <c r="G130" s="167">
        <f t="shared" si="9"/>
        <v>67.2</v>
      </c>
      <c r="H130" s="167">
        <f t="shared" si="9"/>
        <v>322.60000000000002</v>
      </c>
      <c r="I130" s="167">
        <f t="shared" si="9"/>
        <v>322.60000000000002</v>
      </c>
      <c r="J130" s="167">
        <f t="shared" si="9"/>
        <v>272.10000000000002</v>
      </c>
      <c r="K130" s="167">
        <f t="shared" si="9"/>
        <v>0</v>
      </c>
      <c r="L130" s="167">
        <f t="shared" si="9"/>
        <v>207.00000000000003</v>
      </c>
      <c r="M130" s="143">
        <f t="shared" si="9"/>
        <v>207.00000000000003</v>
      </c>
      <c r="N130" s="143">
        <f t="shared" si="9"/>
        <v>175.6</v>
      </c>
      <c r="O130" s="143">
        <f t="shared" si="9"/>
        <v>0</v>
      </c>
      <c r="P130" s="168">
        <f>SUM(L130/D130*100)</f>
        <v>14.99130938586327</v>
      </c>
      <c r="Q130" s="168">
        <f>SUM(L130/H130*100)</f>
        <v>64.166150030998153</v>
      </c>
    </row>
    <row r="131" spans="1:17" ht="12.75">
      <c r="A131" s="240"/>
      <c r="B131" s="243" t="s">
        <v>402</v>
      </c>
      <c r="C131" s="20" t="s">
        <v>319</v>
      </c>
      <c r="D131" s="21">
        <v>81.7</v>
      </c>
      <c r="E131" s="21">
        <v>14.5</v>
      </c>
      <c r="F131" s="21">
        <v>0</v>
      </c>
      <c r="G131" s="21">
        <v>67.2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97"/>
      <c r="Q131" s="97"/>
    </row>
    <row r="132" spans="1:17" ht="12.75">
      <c r="A132" s="241"/>
      <c r="B132" s="244"/>
      <c r="C132" s="20" t="s">
        <v>103</v>
      </c>
      <c r="D132" s="21">
        <v>823.1</v>
      </c>
      <c r="E132" s="21">
        <v>823.1</v>
      </c>
      <c r="F132" s="21">
        <v>790</v>
      </c>
      <c r="G132" s="21">
        <v>0</v>
      </c>
      <c r="H132" s="21">
        <v>203.8</v>
      </c>
      <c r="I132" s="21">
        <v>203.8</v>
      </c>
      <c r="J132" s="21">
        <v>195.9</v>
      </c>
      <c r="K132" s="21">
        <v>0</v>
      </c>
      <c r="L132" s="21">
        <v>129.4</v>
      </c>
      <c r="M132" s="21">
        <v>129.4</v>
      </c>
      <c r="N132" s="21">
        <v>125.8</v>
      </c>
      <c r="O132" s="21">
        <v>0</v>
      </c>
      <c r="P132" s="97"/>
      <c r="Q132" s="97"/>
    </row>
    <row r="133" spans="1:17" ht="12.75">
      <c r="A133" s="241"/>
      <c r="B133" s="244"/>
      <c r="C133" s="20" t="s">
        <v>403</v>
      </c>
      <c r="D133" s="21">
        <v>4.9000000000000004</v>
      </c>
      <c r="E133" s="21">
        <v>4.9000000000000004</v>
      </c>
      <c r="F133" s="21">
        <v>4.8</v>
      </c>
      <c r="G133" s="21">
        <v>0</v>
      </c>
      <c r="H133" s="21">
        <v>1.8</v>
      </c>
      <c r="I133" s="21">
        <v>1.8</v>
      </c>
      <c r="J133" s="21">
        <v>1.8</v>
      </c>
      <c r="K133" s="21">
        <v>0</v>
      </c>
      <c r="L133" s="21">
        <v>1.8</v>
      </c>
      <c r="M133" s="21">
        <v>1.8</v>
      </c>
      <c r="N133" s="21">
        <v>1.8</v>
      </c>
      <c r="O133" s="21">
        <v>0</v>
      </c>
      <c r="P133" s="97"/>
      <c r="Q133" s="97"/>
    </row>
    <row r="134" spans="1:17" ht="12.75">
      <c r="A134" s="241"/>
      <c r="B134" s="244"/>
      <c r="C134" s="20" t="s">
        <v>111</v>
      </c>
      <c r="D134" s="21">
        <v>68.2</v>
      </c>
      <c r="E134" s="21">
        <v>68.2</v>
      </c>
      <c r="F134" s="21">
        <v>0</v>
      </c>
      <c r="G134" s="21">
        <v>0</v>
      </c>
      <c r="H134" s="21">
        <v>22.3</v>
      </c>
      <c r="I134" s="21">
        <v>22.3</v>
      </c>
      <c r="J134" s="21">
        <v>0</v>
      </c>
      <c r="K134" s="21">
        <v>0</v>
      </c>
      <c r="L134" s="21">
        <v>14.8</v>
      </c>
      <c r="M134" s="21">
        <v>14.8</v>
      </c>
      <c r="N134" s="21">
        <v>0</v>
      </c>
      <c r="O134" s="21">
        <v>0</v>
      </c>
      <c r="P134" s="97"/>
      <c r="Q134" s="97"/>
    </row>
    <row r="135" spans="1:17" ht="12.75">
      <c r="A135" s="242"/>
      <c r="B135" s="245"/>
      <c r="C135" s="20" t="s">
        <v>104</v>
      </c>
      <c r="D135" s="21">
        <v>402.9</v>
      </c>
      <c r="E135" s="21">
        <v>402.9</v>
      </c>
      <c r="F135" s="21">
        <v>333.8</v>
      </c>
      <c r="G135" s="21">
        <v>0</v>
      </c>
      <c r="H135" s="21">
        <v>94.7</v>
      </c>
      <c r="I135" s="21">
        <v>94.7</v>
      </c>
      <c r="J135" s="21">
        <v>74.400000000000006</v>
      </c>
      <c r="K135" s="21">
        <v>0</v>
      </c>
      <c r="L135" s="21">
        <v>61</v>
      </c>
      <c r="M135" s="21">
        <v>61</v>
      </c>
      <c r="N135" s="21">
        <v>48</v>
      </c>
      <c r="O135" s="21">
        <v>0</v>
      </c>
      <c r="P135" s="97"/>
      <c r="Q135" s="97"/>
    </row>
    <row r="136" spans="1:17" ht="15.6" customHeight="1">
      <c r="A136" s="235" t="s">
        <v>27</v>
      </c>
      <c r="B136" s="236"/>
      <c r="C136" s="142"/>
      <c r="D136" s="167">
        <f t="shared" ref="D136:O136" si="10">SUBTOTAL(9,D137:D140)</f>
        <v>1998.5</v>
      </c>
      <c r="E136" s="167">
        <f t="shared" si="10"/>
        <v>1984.3</v>
      </c>
      <c r="F136" s="167">
        <f t="shared" si="10"/>
        <v>1568.6</v>
      </c>
      <c r="G136" s="167">
        <f t="shared" si="10"/>
        <v>14.2</v>
      </c>
      <c r="H136" s="167">
        <f t="shared" si="10"/>
        <v>413.3</v>
      </c>
      <c r="I136" s="167">
        <f t="shared" si="10"/>
        <v>413.3</v>
      </c>
      <c r="J136" s="167">
        <f t="shared" si="10"/>
        <v>271</v>
      </c>
      <c r="K136" s="167">
        <f t="shared" si="10"/>
        <v>0</v>
      </c>
      <c r="L136" s="167">
        <f t="shared" si="10"/>
        <v>325.5</v>
      </c>
      <c r="M136" s="143">
        <f t="shared" si="10"/>
        <v>325.5</v>
      </c>
      <c r="N136" s="143">
        <f t="shared" si="10"/>
        <v>240</v>
      </c>
      <c r="O136" s="143">
        <f t="shared" si="10"/>
        <v>0</v>
      </c>
      <c r="P136" s="168">
        <f>SUM(L136/D136*100)</f>
        <v>16.28721541155867</v>
      </c>
      <c r="Q136" s="168">
        <f>SUM(L136/H136*100)</f>
        <v>78.756351318654723</v>
      </c>
    </row>
    <row r="137" spans="1:17" ht="12.75">
      <c r="A137" s="240"/>
      <c r="B137" s="243" t="s">
        <v>402</v>
      </c>
      <c r="C137" s="20" t="s">
        <v>319</v>
      </c>
      <c r="D137" s="21">
        <v>47.5</v>
      </c>
      <c r="E137" s="21">
        <v>33.299999999999997</v>
      </c>
      <c r="F137" s="21">
        <v>0</v>
      </c>
      <c r="G137" s="21">
        <v>14.2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97"/>
      <c r="Q137" s="97"/>
    </row>
    <row r="138" spans="1:17" ht="12.75">
      <c r="A138" s="241"/>
      <c r="B138" s="244"/>
      <c r="C138" s="20" t="s">
        <v>103</v>
      </c>
      <c r="D138" s="21">
        <v>886.2</v>
      </c>
      <c r="E138" s="21">
        <v>886.2</v>
      </c>
      <c r="F138" s="21">
        <v>853.9</v>
      </c>
      <c r="G138" s="21">
        <v>0</v>
      </c>
      <c r="H138" s="21">
        <v>159.1</v>
      </c>
      <c r="I138" s="21">
        <v>159.1</v>
      </c>
      <c r="J138" s="21">
        <v>150</v>
      </c>
      <c r="K138" s="21">
        <v>0</v>
      </c>
      <c r="L138" s="21">
        <v>141.9</v>
      </c>
      <c r="M138" s="21">
        <v>141.9</v>
      </c>
      <c r="N138" s="21">
        <v>137.1</v>
      </c>
      <c r="O138" s="21">
        <v>0</v>
      </c>
      <c r="P138" s="97"/>
      <c r="Q138" s="97"/>
    </row>
    <row r="139" spans="1:17" ht="12.75">
      <c r="A139" s="241"/>
      <c r="B139" s="244"/>
      <c r="C139" s="20" t="s">
        <v>111</v>
      </c>
      <c r="D139" s="21">
        <v>91.5</v>
      </c>
      <c r="E139" s="21">
        <v>91.5</v>
      </c>
      <c r="F139" s="21">
        <v>12.6</v>
      </c>
      <c r="G139" s="21">
        <v>0</v>
      </c>
      <c r="H139" s="21">
        <v>29.9</v>
      </c>
      <c r="I139" s="21">
        <v>29.9</v>
      </c>
      <c r="J139" s="21">
        <v>4</v>
      </c>
      <c r="K139" s="21">
        <v>0</v>
      </c>
      <c r="L139" s="21">
        <v>13.5</v>
      </c>
      <c r="M139" s="21">
        <v>13.5</v>
      </c>
      <c r="N139" s="21">
        <v>0.7</v>
      </c>
      <c r="O139" s="21">
        <v>0</v>
      </c>
      <c r="P139" s="97"/>
      <c r="Q139" s="97"/>
    </row>
    <row r="140" spans="1:17" ht="12.75">
      <c r="A140" s="242"/>
      <c r="B140" s="245"/>
      <c r="C140" s="20" t="s">
        <v>104</v>
      </c>
      <c r="D140" s="21">
        <v>973.3</v>
      </c>
      <c r="E140" s="21">
        <v>973.3</v>
      </c>
      <c r="F140" s="21">
        <v>702.1</v>
      </c>
      <c r="G140" s="21">
        <v>0</v>
      </c>
      <c r="H140" s="21">
        <v>224.3</v>
      </c>
      <c r="I140" s="21">
        <v>224.3</v>
      </c>
      <c r="J140" s="21">
        <v>117</v>
      </c>
      <c r="K140" s="21">
        <v>0</v>
      </c>
      <c r="L140" s="21">
        <v>170.1</v>
      </c>
      <c r="M140" s="21">
        <v>170.1</v>
      </c>
      <c r="N140" s="21">
        <v>102.2</v>
      </c>
      <c r="O140" s="21">
        <v>0</v>
      </c>
      <c r="P140" s="97"/>
      <c r="Q140" s="97"/>
    </row>
    <row r="141" spans="1:17" ht="24" customHeight="1">
      <c r="A141" s="235" t="s">
        <v>118</v>
      </c>
      <c r="B141" s="236"/>
      <c r="C141" s="142"/>
      <c r="D141" s="167">
        <f t="shared" ref="D141:O141" si="11">SUBTOTAL(9,D142:D146)</f>
        <v>1610.3</v>
      </c>
      <c r="E141" s="167">
        <f t="shared" si="11"/>
        <v>1581.5</v>
      </c>
      <c r="F141" s="167">
        <f t="shared" si="11"/>
        <v>1309.3</v>
      </c>
      <c r="G141" s="167">
        <f t="shared" si="11"/>
        <v>28.8</v>
      </c>
      <c r="H141" s="167">
        <f t="shared" si="11"/>
        <v>296.2</v>
      </c>
      <c r="I141" s="167">
        <f t="shared" si="11"/>
        <v>296.2</v>
      </c>
      <c r="J141" s="167">
        <f t="shared" si="11"/>
        <v>222.5</v>
      </c>
      <c r="K141" s="167">
        <f t="shared" si="11"/>
        <v>0</v>
      </c>
      <c r="L141" s="167">
        <f t="shared" si="11"/>
        <v>270.60000000000002</v>
      </c>
      <c r="M141" s="143">
        <f t="shared" si="11"/>
        <v>270.60000000000002</v>
      </c>
      <c r="N141" s="143">
        <f t="shared" si="11"/>
        <v>212.10000000000002</v>
      </c>
      <c r="O141" s="143">
        <f t="shared" si="11"/>
        <v>0</v>
      </c>
      <c r="P141" s="168">
        <f>SUM(L141/D141*100)</f>
        <v>16.804322175992052</v>
      </c>
      <c r="Q141" s="168">
        <f>SUM(L141/H141*100)</f>
        <v>91.357191087103317</v>
      </c>
    </row>
    <row r="142" spans="1:17" ht="12.75">
      <c r="A142" s="240"/>
      <c r="B142" s="243" t="s">
        <v>101</v>
      </c>
      <c r="C142" s="20" t="s">
        <v>319</v>
      </c>
      <c r="D142" s="21">
        <v>33.6</v>
      </c>
      <c r="E142" s="21">
        <v>4.8</v>
      </c>
      <c r="F142" s="21">
        <v>0</v>
      </c>
      <c r="G142" s="21">
        <v>28.8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97"/>
      <c r="Q142" s="97"/>
    </row>
    <row r="143" spans="1:17" ht="12.75">
      <c r="A143" s="241"/>
      <c r="B143" s="244"/>
      <c r="C143" s="20" t="s">
        <v>103</v>
      </c>
      <c r="D143" s="21">
        <v>843.8</v>
      </c>
      <c r="E143" s="21">
        <v>843.8</v>
      </c>
      <c r="F143" s="21">
        <v>814.4</v>
      </c>
      <c r="G143" s="21">
        <v>0</v>
      </c>
      <c r="H143" s="21">
        <v>141.30000000000001</v>
      </c>
      <c r="I143" s="21">
        <v>141.30000000000001</v>
      </c>
      <c r="J143" s="21">
        <v>135</v>
      </c>
      <c r="K143" s="21">
        <v>0</v>
      </c>
      <c r="L143" s="21">
        <v>132.80000000000001</v>
      </c>
      <c r="M143" s="21">
        <v>132.80000000000001</v>
      </c>
      <c r="N143" s="21">
        <v>128.80000000000001</v>
      </c>
      <c r="O143" s="21">
        <v>0</v>
      </c>
      <c r="P143" s="97"/>
      <c r="Q143" s="97"/>
    </row>
    <row r="144" spans="1:17" ht="12.75">
      <c r="A144" s="241"/>
      <c r="B144" s="244"/>
      <c r="C144" s="20" t="s">
        <v>403</v>
      </c>
      <c r="D144" s="21">
        <v>1.2</v>
      </c>
      <c r="E144" s="21">
        <v>1.2</v>
      </c>
      <c r="F144" s="21">
        <v>1.2</v>
      </c>
      <c r="G144" s="21">
        <v>0</v>
      </c>
      <c r="H144" s="21">
        <v>0.5</v>
      </c>
      <c r="I144" s="21">
        <v>0.5</v>
      </c>
      <c r="J144" s="21">
        <v>0.5</v>
      </c>
      <c r="K144" s="21">
        <v>0</v>
      </c>
      <c r="L144" s="21">
        <v>0.5</v>
      </c>
      <c r="M144" s="21">
        <v>0.5</v>
      </c>
      <c r="N144" s="21">
        <v>0.5</v>
      </c>
      <c r="O144" s="21">
        <v>0</v>
      </c>
      <c r="P144" s="97"/>
      <c r="Q144" s="97"/>
    </row>
    <row r="145" spans="1:17" ht="12.75">
      <c r="A145" s="241"/>
      <c r="B145" s="244"/>
      <c r="C145" s="20" t="s">
        <v>111</v>
      </c>
      <c r="D145" s="21">
        <v>52.8</v>
      </c>
      <c r="E145" s="21">
        <v>52.8</v>
      </c>
      <c r="F145" s="21">
        <v>4.4000000000000004</v>
      </c>
      <c r="G145" s="21">
        <v>0</v>
      </c>
      <c r="H145" s="21">
        <v>12.2</v>
      </c>
      <c r="I145" s="21">
        <v>12.2</v>
      </c>
      <c r="J145" s="21">
        <v>0</v>
      </c>
      <c r="K145" s="21">
        <v>0</v>
      </c>
      <c r="L145" s="21">
        <v>8.8000000000000007</v>
      </c>
      <c r="M145" s="21">
        <v>8.8000000000000007</v>
      </c>
      <c r="N145" s="21">
        <v>0</v>
      </c>
      <c r="O145" s="21">
        <v>0</v>
      </c>
      <c r="P145" s="97"/>
      <c r="Q145" s="97"/>
    </row>
    <row r="146" spans="1:17" ht="12.75">
      <c r="A146" s="242"/>
      <c r="B146" s="245"/>
      <c r="C146" s="20" t="s">
        <v>104</v>
      </c>
      <c r="D146" s="21">
        <v>678.9</v>
      </c>
      <c r="E146" s="21">
        <v>678.9</v>
      </c>
      <c r="F146" s="21">
        <v>489.3</v>
      </c>
      <c r="G146" s="21">
        <v>0</v>
      </c>
      <c r="H146" s="21">
        <v>142.19999999999999</v>
      </c>
      <c r="I146" s="21">
        <v>142.19999999999999</v>
      </c>
      <c r="J146" s="21">
        <v>87</v>
      </c>
      <c r="K146" s="21">
        <v>0</v>
      </c>
      <c r="L146" s="21">
        <v>128.5</v>
      </c>
      <c r="M146" s="21">
        <v>128.5</v>
      </c>
      <c r="N146" s="21">
        <v>82.8</v>
      </c>
      <c r="O146" s="21">
        <v>0</v>
      </c>
      <c r="P146" s="97"/>
      <c r="Q146" s="97"/>
    </row>
    <row r="147" spans="1:17" ht="17.45" customHeight="1">
      <c r="A147" s="235" t="s">
        <v>418</v>
      </c>
      <c r="B147" s="236"/>
      <c r="C147" s="142"/>
      <c r="D147" s="167">
        <f t="shared" ref="D147:O147" si="12">SUBTOTAL(9,D148:D151)</f>
        <v>1496.1999999999998</v>
      </c>
      <c r="E147" s="167">
        <f t="shared" si="12"/>
        <v>1492.8</v>
      </c>
      <c r="F147" s="167">
        <f t="shared" si="12"/>
        <v>1341.3</v>
      </c>
      <c r="G147" s="167">
        <f t="shared" si="12"/>
        <v>3.4</v>
      </c>
      <c r="H147" s="167">
        <f t="shared" si="12"/>
        <v>271.39999999999998</v>
      </c>
      <c r="I147" s="167">
        <f t="shared" si="12"/>
        <v>271.39999999999998</v>
      </c>
      <c r="J147" s="167">
        <f t="shared" si="12"/>
        <v>225</v>
      </c>
      <c r="K147" s="167">
        <f t="shared" si="12"/>
        <v>0</v>
      </c>
      <c r="L147" s="167">
        <f t="shared" si="12"/>
        <v>244.4</v>
      </c>
      <c r="M147" s="143">
        <f t="shared" si="12"/>
        <v>244.4</v>
      </c>
      <c r="N147" s="143">
        <f t="shared" si="12"/>
        <v>221.1</v>
      </c>
      <c r="O147" s="143">
        <f t="shared" si="12"/>
        <v>0</v>
      </c>
      <c r="P147" s="168">
        <f>SUM(L147/D147*100)</f>
        <v>16.334714610346211</v>
      </c>
      <c r="Q147" s="168">
        <f>SUM(L147/H147*100)</f>
        <v>90.051584377302888</v>
      </c>
    </row>
    <row r="148" spans="1:17" ht="12.75">
      <c r="A148" s="240"/>
      <c r="B148" s="243" t="s">
        <v>402</v>
      </c>
      <c r="C148" s="20" t="s">
        <v>319</v>
      </c>
      <c r="D148" s="21">
        <v>14.3</v>
      </c>
      <c r="E148" s="21">
        <v>10.9</v>
      </c>
      <c r="F148" s="21">
        <v>0</v>
      </c>
      <c r="G148" s="21">
        <v>3.4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0</v>
      </c>
      <c r="O148" s="21">
        <v>0</v>
      </c>
      <c r="P148" s="97"/>
      <c r="Q148" s="97"/>
    </row>
    <row r="149" spans="1:17" ht="12.75">
      <c r="A149" s="241"/>
      <c r="B149" s="244"/>
      <c r="C149" s="20" t="s">
        <v>103</v>
      </c>
      <c r="D149" s="21">
        <v>84.5</v>
      </c>
      <c r="E149" s="21">
        <v>84.5</v>
      </c>
      <c r="F149" s="21">
        <v>83.3</v>
      </c>
      <c r="G149" s="21">
        <v>0</v>
      </c>
      <c r="H149" s="21">
        <v>15.2</v>
      </c>
      <c r="I149" s="21">
        <v>15.2</v>
      </c>
      <c r="J149" s="21">
        <v>15</v>
      </c>
      <c r="K149" s="21">
        <v>0</v>
      </c>
      <c r="L149" s="21">
        <v>15</v>
      </c>
      <c r="M149" s="21">
        <v>15</v>
      </c>
      <c r="N149" s="21">
        <v>15</v>
      </c>
      <c r="O149" s="21">
        <v>0</v>
      </c>
      <c r="P149" s="97"/>
      <c r="Q149" s="97"/>
    </row>
    <row r="150" spans="1:17" ht="12.75">
      <c r="A150" s="241"/>
      <c r="B150" s="244"/>
      <c r="C150" s="20" t="s">
        <v>111</v>
      </c>
      <c r="D150" s="21">
        <v>68.099999999999994</v>
      </c>
      <c r="E150" s="21">
        <v>68.099999999999994</v>
      </c>
      <c r="F150" s="21">
        <v>47</v>
      </c>
      <c r="G150" s="21">
        <v>0</v>
      </c>
      <c r="H150" s="21">
        <v>13.6</v>
      </c>
      <c r="I150" s="21">
        <v>13.6</v>
      </c>
      <c r="J150" s="21">
        <v>8</v>
      </c>
      <c r="K150" s="21">
        <v>0</v>
      </c>
      <c r="L150" s="21">
        <v>6.3</v>
      </c>
      <c r="M150" s="21">
        <v>6.3</v>
      </c>
      <c r="N150" s="21">
        <v>4.5</v>
      </c>
      <c r="O150" s="21">
        <v>0</v>
      </c>
      <c r="P150" s="97"/>
      <c r="Q150" s="97"/>
    </row>
    <row r="151" spans="1:17" ht="12.75">
      <c r="A151" s="242"/>
      <c r="B151" s="245"/>
      <c r="C151" s="20" t="s">
        <v>104</v>
      </c>
      <c r="D151" s="21">
        <v>1329.3</v>
      </c>
      <c r="E151" s="21">
        <v>1329.3</v>
      </c>
      <c r="F151" s="21">
        <v>1211</v>
      </c>
      <c r="G151" s="21">
        <v>0</v>
      </c>
      <c r="H151" s="21">
        <v>242.6</v>
      </c>
      <c r="I151" s="21">
        <v>242.6</v>
      </c>
      <c r="J151" s="21">
        <v>202</v>
      </c>
      <c r="K151" s="21">
        <v>0</v>
      </c>
      <c r="L151" s="21">
        <v>223.1</v>
      </c>
      <c r="M151" s="21">
        <v>223.1</v>
      </c>
      <c r="N151" s="21">
        <v>201.6</v>
      </c>
      <c r="O151" s="21">
        <v>0</v>
      </c>
      <c r="P151" s="97"/>
      <c r="Q151" s="97"/>
    </row>
    <row r="152" spans="1:17" ht="21" customHeight="1">
      <c r="A152" s="235" t="s">
        <v>119</v>
      </c>
      <c r="B152" s="236"/>
      <c r="C152" s="142"/>
      <c r="D152" s="167">
        <f t="shared" ref="D152:O152" si="13">SUBTOTAL(9,D153:D158)</f>
        <v>1718.9</v>
      </c>
      <c r="E152" s="167">
        <f t="shared" si="13"/>
        <v>1638.7</v>
      </c>
      <c r="F152" s="167">
        <f t="shared" si="13"/>
        <v>1396.1</v>
      </c>
      <c r="G152" s="167">
        <f t="shared" si="13"/>
        <v>80.2</v>
      </c>
      <c r="H152" s="167">
        <f t="shared" si="13"/>
        <v>297.3</v>
      </c>
      <c r="I152" s="167">
        <f t="shared" si="13"/>
        <v>297.3</v>
      </c>
      <c r="J152" s="167">
        <f t="shared" si="13"/>
        <v>237.3</v>
      </c>
      <c r="K152" s="167">
        <f t="shared" si="13"/>
        <v>0</v>
      </c>
      <c r="L152" s="167">
        <f t="shared" si="13"/>
        <v>265.8</v>
      </c>
      <c r="M152" s="143">
        <f t="shared" si="13"/>
        <v>265.8</v>
      </c>
      <c r="N152" s="143">
        <f t="shared" si="13"/>
        <v>221</v>
      </c>
      <c r="O152" s="143">
        <f t="shared" si="13"/>
        <v>0</v>
      </c>
      <c r="P152" s="168">
        <f>SUM(L152/D152*100)</f>
        <v>15.463377741578915</v>
      </c>
      <c r="Q152" s="168">
        <f>SUM(L152/H152*100)</f>
        <v>89.404641775983848</v>
      </c>
    </row>
    <row r="153" spans="1:17" ht="12.75">
      <c r="A153" s="240"/>
      <c r="B153" s="243" t="s">
        <v>402</v>
      </c>
      <c r="C153" s="20" t="s">
        <v>103</v>
      </c>
      <c r="D153" s="21">
        <v>485.5</v>
      </c>
      <c r="E153" s="21">
        <v>485.5</v>
      </c>
      <c r="F153" s="21">
        <v>467.4</v>
      </c>
      <c r="G153" s="21">
        <v>0</v>
      </c>
      <c r="H153" s="21">
        <v>81.7</v>
      </c>
      <c r="I153" s="21">
        <v>81.7</v>
      </c>
      <c r="J153" s="21">
        <v>78</v>
      </c>
      <c r="K153" s="21">
        <v>0</v>
      </c>
      <c r="L153" s="21">
        <v>74.099999999999994</v>
      </c>
      <c r="M153" s="21">
        <v>74.099999999999994</v>
      </c>
      <c r="N153" s="21">
        <v>72.3</v>
      </c>
      <c r="O153" s="21">
        <v>0</v>
      </c>
      <c r="P153" s="97"/>
      <c r="Q153" s="97"/>
    </row>
    <row r="154" spans="1:17" ht="12.75">
      <c r="A154" s="241"/>
      <c r="B154" s="244"/>
      <c r="C154" s="20" t="s">
        <v>403</v>
      </c>
      <c r="D154" s="21">
        <v>3.5</v>
      </c>
      <c r="E154" s="21">
        <v>3.5</v>
      </c>
      <c r="F154" s="21">
        <v>3.5</v>
      </c>
      <c r="G154" s="21">
        <v>0</v>
      </c>
      <c r="H154" s="21">
        <v>1.3</v>
      </c>
      <c r="I154" s="21">
        <v>1.3</v>
      </c>
      <c r="J154" s="21">
        <v>1.3</v>
      </c>
      <c r="K154" s="21">
        <v>0</v>
      </c>
      <c r="L154" s="21">
        <v>1.3</v>
      </c>
      <c r="M154" s="21">
        <v>1.3</v>
      </c>
      <c r="N154" s="21">
        <v>1.3</v>
      </c>
      <c r="O154" s="21">
        <v>0</v>
      </c>
      <c r="P154" s="97"/>
      <c r="Q154" s="97"/>
    </row>
    <row r="155" spans="1:17" ht="12.75">
      <c r="A155" s="241"/>
      <c r="B155" s="244"/>
      <c r="C155" s="20" t="s">
        <v>111</v>
      </c>
      <c r="D155" s="21">
        <v>111.2</v>
      </c>
      <c r="E155" s="21">
        <v>106.2</v>
      </c>
      <c r="F155" s="21">
        <v>18.2</v>
      </c>
      <c r="G155" s="21">
        <v>5</v>
      </c>
      <c r="H155" s="21">
        <v>24.7</v>
      </c>
      <c r="I155" s="21">
        <v>24.7</v>
      </c>
      <c r="J155" s="21">
        <v>3</v>
      </c>
      <c r="K155" s="21">
        <v>0</v>
      </c>
      <c r="L155" s="21">
        <v>18.600000000000001</v>
      </c>
      <c r="M155" s="21">
        <v>18.600000000000001</v>
      </c>
      <c r="N155" s="21">
        <v>0</v>
      </c>
      <c r="O155" s="21">
        <v>0</v>
      </c>
      <c r="P155" s="97"/>
      <c r="Q155" s="97"/>
    </row>
    <row r="156" spans="1:17" ht="12.75">
      <c r="A156" s="241"/>
      <c r="B156" s="244"/>
      <c r="C156" s="20" t="s">
        <v>104</v>
      </c>
      <c r="D156" s="21">
        <v>1048</v>
      </c>
      <c r="E156" s="21">
        <v>1043</v>
      </c>
      <c r="F156" s="21">
        <v>906.5</v>
      </c>
      <c r="G156" s="21">
        <v>5</v>
      </c>
      <c r="H156" s="21">
        <v>189.6</v>
      </c>
      <c r="I156" s="21">
        <v>189.6</v>
      </c>
      <c r="J156" s="21">
        <v>155</v>
      </c>
      <c r="K156" s="21">
        <v>0</v>
      </c>
      <c r="L156" s="21">
        <v>171.8</v>
      </c>
      <c r="M156" s="21">
        <v>171.8</v>
      </c>
      <c r="N156" s="21">
        <v>147.4</v>
      </c>
      <c r="O156" s="21">
        <v>0</v>
      </c>
      <c r="P156" s="97"/>
      <c r="Q156" s="97"/>
    </row>
    <row r="157" spans="1:17" ht="22.5">
      <c r="A157" s="241"/>
      <c r="B157" s="245"/>
      <c r="C157" s="20" t="s">
        <v>404</v>
      </c>
      <c r="D157" s="21">
        <v>0.5</v>
      </c>
      <c r="E157" s="21">
        <v>0.5</v>
      </c>
      <c r="F157" s="21">
        <v>0.5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97"/>
      <c r="Q157" s="97"/>
    </row>
    <row r="158" spans="1:17" ht="34.9" customHeight="1">
      <c r="A158" s="242"/>
      <c r="B158" s="169" t="s">
        <v>415</v>
      </c>
      <c r="C158" s="20" t="s">
        <v>104</v>
      </c>
      <c r="D158" s="21">
        <v>70.2</v>
      </c>
      <c r="E158" s="21">
        <v>0</v>
      </c>
      <c r="F158" s="21">
        <v>0</v>
      </c>
      <c r="G158" s="21">
        <v>70.2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0</v>
      </c>
      <c r="N158" s="21">
        <v>0</v>
      </c>
      <c r="O158" s="21">
        <v>0</v>
      </c>
      <c r="P158" s="97"/>
      <c r="Q158" s="97"/>
    </row>
    <row r="159" spans="1:17" ht="20.45" customHeight="1">
      <c r="A159" s="235" t="s">
        <v>120</v>
      </c>
      <c r="B159" s="236"/>
      <c r="C159" s="142"/>
      <c r="D159" s="167">
        <f t="shared" ref="D159:O159" si="14">SUBTOTAL(9,D160:D165)</f>
        <v>1600.4</v>
      </c>
      <c r="E159" s="167">
        <f t="shared" si="14"/>
        <v>1529.7</v>
      </c>
      <c r="F159" s="167">
        <f t="shared" si="14"/>
        <v>1292.6000000000001</v>
      </c>
      <c r="G159" s="167">
        <f t="shared" si="14"/>
        <v>70.7</v>
      </c>
      <c r="H159" s="167">
        <f t="shared" si="14"/>
        <v>379.9</v>
      </c>
      <c r="I159" s="167">
        <f t="shared" si="14"/>
        <v>379.9</v>
      </c>
      <c r="J159" s="167">
        <f t="shared" si="14"/>
        <v>323.3</v>
      </c>
      <c r="K159" s="167">
        <f t="shared" si="14"/>
        <v>0</v>
      </c>
      <c r="L159" s="167">
        <f t="shared" si="14"/>
        <v>255.60000000000002</v>
      </c>
      <c r="M159" s="143">
        <f t="shared" si="14"/>
        <v>255.60000000000002</v>
      </c>
      <c r="N159" s="143">
        <f t="shared" si="14"/>
        <v>209.5</v>
      </c>
      <c r="O159" s="143">
        <f t="shared" si="14"/>
        <v>0</v>
      </c>
      <c r="P159" s="168">
        <f>SUM(L159/D159*100)</f>
        <v>15.971007248187954</v>
      </c>
      <c r="Q159" s="168">
        <f>SUM(L159/H159*100)</f>
        <v>67.280863385101355</v>
      </c>
    </row>
    <row r="160" spans="1:17" ht="12.75">
      <c r="A160" s="240"/>
      <c r="B160" s="243" t="s">
        <v>402</v>
      </c>
      <c r="C160" s="20" t="s">
        <v>103</v>
      </c>
      <c r="D160" s="21">
        <v>525.70000000000005</v>
      </c>
      <c r="E160" s="21">
        <v>525.70000000000005</v>
      </c>
      <c r="F160" s="21">
        <v>504</v>
      </c>
      <c r="G160" s="21">
        <v>0</v>
      </c>
      <c r="H160" s="21">
        <v>130.5</v>
      </c>
      <c r="I160" s="21">
        <v>130.5</v>
      </c>
      <c r="J160" s="21">
        <v>126</v>
      </c>
      <c r="K160" s="21">
        <v>0</v>
      </c>
      <c r="L160" s="21">
        <v>86.7</v>
      </c>
      <c r="M160" s="21">
        <v>86.7</v>
      </c>
      <c r="N160" s="21">
        <v>83.6</v>
      </c>
      <c r="O160" s="21">
        <v>0</v>
      </c>
      <c r="P160" s="97"/>
      <c r="Q160" s="97"/>
    </row>
    <row r="161" spans="1:17" ht="12.75">
      <c r="A161" s="241"/>
      <c r="B161" s="244"/>
      <c r="C161" s="20" t="s">
        <v>403</v>
      </c>
      <c r="D161" s="21">
        <v>2.4</v>
      </c>
      <c r="E161" s="21">
        <v>2.4</v>
      </c>
      <c r="F161" s="21">
        <v>2.4</v>
      </c>
      <c r="G161" s="21">
        <v>0</v>
      </c>
      <c r="H161" s="21">
        <v>0.9</v>
      </c>
      <c r="I161" s="21">
        <v>0.9</v>
      </c>
      <c r="J161" s="21">
        <v>0.9</v>
      </c>
      <c r="K161" s="21">
        <v>0</v>
      </c>
      <c r="L161" s="21">
        <v>0.9</v>
      </c>
      <c r="M161" s="21">
        <v>0.9</v>
      </c>
      <c r="N161" s="21">
        <v>0.9</v>
      </c>
      <c r="O161" s="21">
        <v>0</v>
      </c>
      <c r="P161" s="97"/>
      <c r="Q161" s="97"/>
    </row>
    <row r="162" spans="1:17" ht="12.75">
      <c r="A162" s="241"/>
      <c r="B162" s="244"/>
      <c r="C162" s="20" t="s">
        <v>111</v>
      </c>
      <c r="D162" s="21">
        <v>116.9</v>
      </c>
      <c r="E162" s="21">
        <v>109.9</v>
      </c>
      <c r="F162" s="21">
        <v>17.7</v>
      </c>
      <c r="G162" s="21">
        <v>7</v>
      </c>
      <c r="H162" s="21">
        <v>29.3</v>
      </c>
      <c r="I162" s="21">
        <v>29.3</v>
      </c>
      <c r="J162" s="21">
        <v>4.4000000000000004</v>
      </c>
      <c r="K162" s="21">
        <v>0</v>
      </c>
      <c r="L162" s="21">
        <v>21.2</v>
      </c>
      <c r="M162" s="21">
        <v>21.2</v>
      </c>
      <c r="N162" s="21">
        <v>0</v>
      </c>
      <c r="O162" s="21">
        <v>0</v>
      </c>
      <c r="P162" s="97"/>
      <c r="Q162" s="97"/>
    </row>
    <row r="163" spans="1:17" ht="12.75">
      <c r="A163" s="241"/>
      <c r="B163" s="244"/>
      <c r="C163" s="20" t="s">
        <v>104</v>
      </c>
      <c r="D163" s="21">
        <v>903.7</v>
      </c>
      <c r="E163" s="21">
        <v>890.9</v>
      </c>
      <c r="F163" s="21">
        <v>767.7</v>
      </c>
      <c r="G163" s="21">
        <v>12.8</v>
      </c>
      <c r="H163" s="21">
        <v>219.2</v>
      </c>
      <c r="I163" s="21">
        <v>219.2</v>
      </c>
      <c r="J163" s="21">
        <v>192</v>
      </c>
      <c r="K163" s="21">
        <v>0</v>
      </c>
      <c r="L163" s="21">
        <v>146.80000000000001</v>
      </c>
      <c r="M163" s="21">
        <v>146.80000000000001</v>
      </c>
      <c r="N163" s="21">
        <v>125</v>
      </c>
      <c r="O163" s="21">
        <v>0</v>
      </c>
      <c r="P163" s="97"/>
      <c r="Q163" s="97"/>
    </row>
    <row r="164" spans="1:17" ht="22.5">
      <c r="A164" s="241"/>
      <c r="B164" s="245"/>
      <c r="C164" s="20" t="s">
        <v>404</v>
      </c>
      <c r="D164" s="21">
        <v>0.8</v>
      </c>
      <c r="E164" s="21">
        <v>0.8</v>
      </c>
      <c r="F164" s="21">
        <v>0.8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97"/>
      <c r="Q164" s="97"/>
    </row>
    <row r="165" spans="1:17" ht="33.6" customHeight="1">
      <c r="A165" s="242"/>
      <c r="B165" s="169" t="s">
        <v>410</v>
      </c>
      <c r="C165" s="20" t="s">
        <v>104</v>
      </c>
      <c r="D165" s="21">
        <v>50.9</v>
      </c>
      <c r="E165" s="21">
        <v>0</v>
      </c>
      <c r="F165" s="21">
        <v>0</v>
      </c>
      <c r="G165" s="21">
        <v>50.9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97"/>
      <c r="Q165" s="97"/>
    </row>
    <row r="166" spans="1:17" ht="15" customHeight="1">
      <c r="A166" s="235" t="s">
        <v>121</v>
      </c>
      <c r="B166" s="236"/>
      <c r="C166" s="142"/>
      <c r="D166" s="167">
        <f t="shared" ref="D166:O166" si="15">SUBTOTAL(9,D167:D172)</f>
        <v>1423.5</v>
      </c>
      <c r="E166" s="167">
        <f t="shared" si="15"/>
        <v>1375</v>
      </c>
      <c r="F166" s="167">
        <f t="shared" si="15"/>
        <v>1165.5999999999999</v>
      </c>
      <c r="G166" s="167">
        <f t="shared" si="15"/>
        <v>48.5</v>
      </c>
      <c r="H166" s="167">
        <f t="shared" si="15"/>
        <v>254.79999999999998</v>
      </c>
      <c r="I166" s="167">
        <f t="shared" si="15"/>
        <v>254.79999999999998</v>
      </c>
      <c r="J166" s="167">
        <f t="shared" si="15"/>
        <v>203.39999999999998</v>
      </c>
      <c r="K166" s="167">
        <f t="shared" si="15"/>
        <v>0</v>
      </c>
      <c r="L166" s="167">
        <f t="shared" si="15"/>
        <v>226.2</v>
      </c>
      <c r="M166" s="143">
        <f t="shared" si="15"/>
        <v>226.2</v>
      </c>
      <c r="N166" s="143">
        <f t="shared" si="15"/>
        <v>185.6</v>
      </c>
      <c r="O166" s="143">
        <f t="shared" si="15"/>
        <v>0</v>
      </c>
      <c r="P166" s="168">
        <f>SUM(L166/D166*100)</f>
        <v>15.890410958904107</v>
      </c>
      <c r="Q166" s="168">
        <f>SUM(L166/H166*100)</f>
        <v>88.775510204081627</v>
      </c>
    </row>
    <row r="167" spans="1:17" ht="12.75">
      <c r="A167" s="240"/>
      <c r="B167" s="243" t="s">
        <v>402</v>
      </c>
      <c r="C167" s="20" t="s">
        <v>103</v>
      </c>
      <c r="D167" s="21">
        <v>482.3</v>
      </c>
      <c r="E167" s="21">
        <v>482.3</v>
      </c>
      <c r="F167" s="21">
        <v>463.7</v>
      </c>
      <c r="G167" s="21">
        <v>0</v>
      </c>
      <c r="H167" s="21">
        <v>81.8</v>
      </c>
      <c r="I167" s="21">
        <v>81.8</v>
      </c>
      <c r="J167" s="21">
        <v>78</v>
      </c>
      <c r="K167" s="21">
        <v>0</v>
      </c>
      <c r="L167" s="21">
        <v>70.400000000000006</v>
      </c>
      <c r="M167" s="21">
        <v>70.400000000000006</v>
      </c>
      <c r="N167" s="21">
        <v>68.099999999999994</v>
      </c>
      <c r="O167" s="21">
        <v>0</v>
      </c>
      <c r="P167" s="97"/>
      <c r="Q167" s="97"/>
    </row>
    <row r="168" spans="1:17" ht="12.75">
      <c r="A168" s="241"/>
      <c r="B168" s="244"/>
      <c r="C168" s="20" t="s">
        <v>403</v>
      </c>
      <c r="D168" s="21">
        <v>9.5</v>
      </c>
      <c r="E168" s="21">
        <v>9.5</v>
      </c>
      <c r="F168" s="21">
        <v>9.4</v>
      </c>
      <c r="G168" s="21">
        <v>0</v>
      </c>
      <c r="H168" s="21">
        <v>3.6</v>
      </c>
      <c r="I168" s="21">
        <v>3.6</v>
      </c>
      <c r="J168" s="21">
        <v>3.6</v>
      </c>
      <c r="K168" s="21">
        <v>0</v>
      </c>
      <c r="L168" s="21">
        <v>3.6</v>
      </c>
      <c r="M168" s="21">
        <v>3.6</v>
      </c>
      <c r="N168" s="21">
        <v>3.6</v>
      </c>
      <c r="O168" s="21">
        <v>0</v>
      </c>
      <c r="P168" s="97"/>
      <c r="Q168" s="97"/>
    </row>
    <row r="169" spans="1:17" ht="12.75">
      <c r="A169" s="241"/>
      <c r="B169" s="244"/>
      <c r="C169" s="20" t="s">
        <v>111</v>
      </c>
      <c r="D169" s="21">
        <v>80.5</v>
      </c>
      <c r="E169" s="21">
        <v>75.5</v>
      </c>
      <c r="F169" s="21">
        <v>11.3</v>
      </c>
      <c r="G169" s="21">
        <v>5</v>
      </c>
      <c r="H169" s="21">
        <v>22.9</v>
      </c>
      <c r="I169" s="21">
        <v>22.9</v>
      </c>
      <c r="J169" s="21">
        <v>1.8</v>
      </c>
      <c r="K169" s="21">
        <v>0</v>
      </c>
      <c r="L169" s="21">
        <v>17.5</v>
      </c>
      <c r="M169" s="21">
        <v>17.5</v>
      </c>
      <c r="N169" s="21">
        <v>0</v>
      </c>
      <c r="O169" s="21">
        <v>0</v>
      </c>
      <c r="P169" s="97"/>
      <c r="Q169" s="97"/>
    </row>
    <row r="170" spans="1:17" ht="12.75">
      <c r="A170" s="241"/>
      <c r="B170" s="244"/>
      <c r="C170" s="20" t="s">
        <v>104</v>
      </c>
      <c r="D170" s="21">
        <v>812.3</v>
      </c>
      <c r="E170" s="21">
        <v>806.3</v>
      </c>
      <c r="F170" s="21">
        <v>679.8</v>
      </c>
      <c r="G170" s="21">
        <v>6</v>
      </c>
      <c r="H170" s="21">
        <v>146.5</v>
      </c>
      <c r="I170" s="21">
        <v>146.5</v>
      </c>
      <c r="J170" s="21">
        <v>120</v>
      </c>
      <c r="K170" s="21">
        <v>0</v>
      </c>
      <c r="L170" s="21">
        <v>134.69999999999999</v>
      </c>
      <c r="M170" s="21">
        <v>134.69999999999999</v>
      </c>
      <c r="N170" s="21">
        <v>113.9</v>
      </c>
      <c r="O170" s="21">
        <v>0</v>
      </c>
      <c r="P170" s="97"/>
      <c r="Q170" s="97"/>
    </row>
    <row r="171" spans="1:17" ht="22.5">
      <c r="A171" s="241"/>
      <c r="B171" s="245"/>
      <c r="C171" s="20" t="s">
        <v>404</v>
      </c>
      <c r="D171" s="21">
        <v>1.4</v>
      </c>
      <c r="E171" s="21">
        <v>1.4</v>
      </c>
      <c r="F171" s="21">
        <v>1.4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97"/>
      <c r="Q171" s="97"/>
    </row>
    <row r="172" spans="1:17" ht="31.9" customHeight="1">
      <c r="A172" s="242"/>
      <c r="B172" s="169" t="s">
        <v>410</v>
      </c>
      <c r="C172" s="20" t="s">
        <v>104</v>
      </c>
      <c r="D172" s="21">
        <v>37.5</v>
      </c>
      <c r="E172" s="21">
        <v>0</v>
      </c>
      <c r="F172" s="21">
        <v>0</v>
      </c>
      <c r="G172" s="21">
        <v>37.5</v>
      </c>
      <c r="H172" s="21">
        <v>0</v>
      </c>
      <c r="I172" s="21">
        <v>0</v>
      </c>
      <c r="J172" s="21">
        <v>0</v>
      </c>
      <c r="K172" s="21">
        <v>0</v>
      </c>
      <c r="L172" s="21">
        <v>0</v>
      </c>
      <c r="M172" s="21">
        <v>0</v>
      </c>
      <c r="N172" s="21">
        <v>0</v>
      </c>
      <c r="O172" s="21">
        <v>0</v>
      </c>
      <c r="P172" s="97"/>
      <c r="Q172" s="97"/>
    </row>
    <row r="173" spans="1:17" ht="21.6" customHeight="1">
      <c r="A173" s="235" t="s">
        <v>48</v>
      </c>
      <c r="B173" s="236"/>
      <c r="C173" s="142"/>
      <c r="D173" s="167">
        <f t="shared" ref="D173:O173" si="16">SUBTOTAL(9,D174:D178)</f>
        <v>1755.1000000000001</v>
      </c>
      <c r="E173" s="167">
        <f t="shared" si="16"/>
        <v>1696.8000000000002</v>
      </c>
      <c r="F173" s="167">
        <f t="shared" si="16"/>
        <v>1394.8</v>
      </c>
      <c r="G173" s="167">
        <f t="shared" si="16"/>
        <v>58.3</v>
      </c>
      <c r="H173" s="167">
        <f t="shared" si="16"/>
        <v>352.2</v>
      </c>
      <c r="I173" s="167">
        <f t="shared" si="16"/>
        <v>352.2</v>
      </c>
      <c r="J173" s="167">
        <f t="shared" si="16"/>
        <v>290.5</v>
      </c>
      <c r="K173" s="167">
        <f t="shared" si="16"/>
        <v>0</v>
      </c>
      <c r="L173" s="167">
        <f t="shared" si="16"/>
        <v>272.8</v>
      </c>
      <c r="M173" s="143">
        <f t="shared" si="16"/>
        <v>272.8</v>
      </c>
      <c r="N173" s="143">
        <f t="shared" si="16"/>
        <v>229.4</v>
      </c>
      <c r="O173" s="143">
        <f t="shared" si="16"/>
        <v>0</v>
      </c>
      <c r="P173" s="168">
        <f>SUM(L173/D173*100)</f>
        <v>15.543273887527775</v>
      </c>
      <c r="Q173" s="168">
        <f>SUM(L173/H173*100)</f>
        <v>77.455990914253263</v>
      </c>
    </row>
    <row r="174" spans="1:17" ht="12.75">
      <c r="A174" s="240"/>
      <c r="B174" s="243" t="s">
        <v>416</v>
      </c>
      <c r="C174" s="20" t="s">
        <v>319</v>
      </c>
      <c r="D174" s="21">
        <v>34.6</v>
      </c>
      <c r="E174" s="21">
        <v>33.200000000000003</v>
      </c>
      <c r="F174" s="21">
        <v>0</v>
      </c>
      <c r="G174" s="21">
        <v>1.4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97"/>
      <c r="Q174" s="97"/>
    </row>
    <row r="175" spans="1:17" ht="12.75">
      <c r="A175" s="241"/>
      <c r="B175" s="244"/>
      <c r="C175" s="20" t="s">
        <v>103</v>
      </c>
      <c r="D175" s="21">
        <v>536.6</v>
      </c>
      <c r="E175" s="21">
        <v>536.6</v>
      </c>
      <c r="F175" s="21">
        <v>515.79999999999995</v>
      </c>
      <c r="G175" s="21">
        <v>0</v>
      </c>
      <c r="H175" s="21">
        <v>112</v>
      </c>
      <c r="I175" s="21">
        <v>112</v>
      </c>
      <c r="J175" s="21">
        <v>107.5</v>
      </c>
      <c r="K175" s="21">
        <v>0</v>
      </c>
      <c r="L175" s="21">
        <v>82.2</v>
      </c>
      <c r="M175" s="21">
        <v>82.2</v>
      </c>
      <c r="N175" s="21">
        <v>79</v>
      </c>
      <c r="O175" s="21">
        <v>0</v>
      </c>
      <c r="P175" s="97"/>
      <c r="Q175" s="97"/>
    </row>
    <row r="176" spans="1:17" ht="12.75">
      <c r="A176" s="241"/>
      <c r="B176" s="244"/>
      <c r="C176" s="20" t="s">
        <v>111</v>
      </c>
      <c r="D176" s="21">
        <v>106.1</v>
      </c>
      <c r="E176" s="21">
        <v>106.1</v>
      </c>
      <c r="F176" s="21">
        <v>16.3</v>
      </c>
      <c r="G176" s="21">
        <v>0</v>
      </c>
      <c r="H176" s="21">
        <v>22</v>
      </c>
      <c r="I176" s="21">
        <v>22</v>
      </c>
      <c r="J176" s="21">
        <v>3</v>
      </c>
      <c r="K176" s="21">
        <v>0</v>
      </c>
      <c r="L176" s="21">
        <v>19.600000000000001</v>
      </c>
      <c r="M176" s="21">
        <v>19.600000000000001</v>
      </c>
      <c r="N176" s="21">
        <v>3</v>
      </c>
      <c r="O176" s="21">
        <v>0</v>
      </c>
      <c r="P176" s="97"/>
      <c r="Q176" s="97"/>
    </row>
    <row r="177" spans="1:17" ht="12.75">
      <c r="A177" s="241"/>
      <c r="B177" s="245"/>
      <c r="C177" s="20" t="s">
        <v>104</v>
      </c>
      <c r="D177" s="21">
        <v>1020.9</v>
      </c>
      <c r="E177" s="21">
        <v>1020.9</v>
      </c>
      <c r="F177" s="21">
        <v>862.7</v>
      </c>
      <c r="G177" s="21">
        <v>0</v>
      </c>
      <c r="H177" s="21">
        <v>218.2</v>
      </c>
      <c r="I177" s="21">
        <v>218.2</v>
      </c>
      <c r="J177" s="21">
        <v>180</v>
      </c>
      <c r="K177" s="21">
        <v>0</v>
      </c>
      <c r="L177" s="21">
        <v>171</v>
      </c>
      <c r="M177" s="21">
        <v>171</v>
      </c>
      <c r="N177" s="21">
        <v>147.4</v>
      </c>
      <c r="O177" s="21">
        <v>0</v>
      </c>
      <c r="P177" s="97"/>
      <c r="Q177" s="97"/>
    </row>
    <row r="178" spans="1:17" ht="31.9" customHeight="1">
      <c r="A178" s="242"/>
      <c r="B178" s="169" t="s">
        <v>415</v>
      </c>
      <c r="C178" s="20" t="s">
        <v>104</v>
      </c>
      <c r="D178" s="21">
        <v>56.9</v>
      </c>
      <c r="E178" s="21">
        <v>0</v>
      </c>
      <c r="F178" s="21">
        <v>0</v>
      </c>
      <c r="G178" s="21">
        <v>56.9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97"/>
      <c r="Q178" s="97"/>
    </row>
    <row r="179" spans="1:17" ht="16.899999999999999" customHeight="1">
      <c r="A179" s="235" t="s">
        <v>76</v>
      </c>
      <c r="B179" s="236"/>
      <c r="C179" s="142"/>
      <c r="D179" s="167">
        <f t="shared" ref="D179:O179" si="17">SUBTOTAL(9,D180:D181)</f>
        <v>1195.9000000000001</v>
      </c>
      <c r="E179" s="167">
        <f t="shared" si="17"/>
        <v>1195.9000000000001</v>
      </c>
      <c r="F179" s="167">
        <f t="shared" si="17"/>
        <v>805.59999999999991</v>
      </c>
      <c r="G179" s="167">
        <f t="shared" si="17"/>
        <v>0</v>
      </c>
      <c r="H179" s="167">
        <f t="shared" si="17"/>
        <v>283.2</v>
      </c>
      <c r="I179" s="167">
        <f t="shared" si="17"/>
        <v>283.2</v>
      </c>
      <c r="J179" s="167">
        <f t="shared" si="17"/>
        <v>202</v>
      </c>
      <c r="K179" s="167">
        <f t="shared" si="17"/>
        <v>0</v>
      </c>
      <c r="L179" s="167">
        <f t="shared" si="17"/>
        <v>177.5</v>
      </c>
      <c r="M179" s="167">
        <f t="shared" si="17"/>
        <v>177.5</v>
      </c>
      <c r="N179" s="143">
        <f t="shared" si="17"/>
        <v>129</v>
      </c>
      <c r="O179" s="143">
        <f t="shared" si="17"/>
        <v>0</v>
      </c>
      <c r="P179" s="168">
        <f>SUM(L179/D179*100)</f>
        <v>14.842378125261307</v>
      </c>
      <c r="Q179" s="168">
        <f>SUM(L179/H179*100)</f>
        <v>62.676553672316381</v>
      </c>
    </row>
    <row r="180" spans="1:17" ht="12.75">
      <c r="A180" s="240"/>
      <c r="B180" s="243" t="s">
        <v>411</v>
      </c>
      <c r="C180" s="20" t="s">
        <v>111</v>
      </c>
      <c r="D180" s="21">
        <v>334.5</v>
      </c>
      <c r="E180" s="21">
        <v>334.5</v>
      </c>
      <c r="F180" s="21">
        <v>164.3</v>
      </c>
      <c r="G180" s="21">
        <v>0</v>
      </c>
      <c r="H180" s="21">
        <v>85.5</v>
      </c>
      <c r="I180" s="21">
        <v>85.5</v>
      </c>
      <c r="J180" s="21">
        <v>41</v>
      </c>
      <c r="K180" s="21">
        <v>0</v>
      </c>
      <c r="L180" s="21">
        <v>57.3</v>
      </c>
      <c r="M180" s="21">
        <v>57.3</v>
      </c>
      <c r="N180" s="21">
        <v>19.100000000000001</v>
      </c>
      <c r="O180" s="21">
        <v>0</v>
      </c>
      <c r="P180" s="97"/>
      <c r="Q180" s="97"/>
    </row>
    <row r="181" spans="1:17" ht="15.6" customHeight="1">
      <c r="A181" s="242"/>
      <c r="B181" s="245"/>
      <c r="C181" s="20" t="s">
        <v>104</v>
      </c>
      <c r="D181" s="21">
        <v>861.4</v>
      </c>
      <c r="E181" s="21">
        <v>861.4</v>
      </c>
      <c r="F181" s="21">
        <v>641.29999999999995</v>
      </c>
      <c r="G181" s="21">
        <v>0</v>
      </c>
      <c r="H181" s="21">
        <v>197.7</v>
      </c>
      <c r="I181" s="21">
        <v>197.7</v>
      </c>
      <c r="J181" s="21">
        <v>161</v>
      </c>
      <c r="K181" s="21">
        <v>0</v>
      </c>
      <c r="L181" s="21">
        <v>120.2</v>
      </c>
      <c r="M181" s="21">
        <v>120.2</v>
      </c>
      <c r="N181" s="21">
        <v>109.9</v>
      </c>
      <c r="O181" s="21">
        <v>0</v>
      </c>
      <c r="P181" s="97"/>
      <c r="Q181" s="97"/>
    </row>
    <row r="182" spans="1:17" ht="30.6" customHeight="1">
      <c r="A182" s="235" t="s">
        <v>64</v>
      </c>
      <c r="B182" s="236"/>
      <c r="C182" s="142"/>
      <c r="D182" s="167">
        <f t="shared" ref="D182:O182" si="18">SUBTOTAL(9,D183:D184)</f>
        <v>298.10000000000002</v>
      </c>
      <c r="E182" s="167">
        <f t="shared" si="18"/>
        <v>243.1</v>
      </c>
      <c r="F182" s="167">
        <f t="shared" si="18"/>
        <v>108.4</v>
      </c>
      <c r="G182" s="167">
        <f t="shared" si="18"/>
        <v>55</v>
      </c>
      <c r="H182" s="167">
        <f t="shared" si="18"/>
        <v>39.6</v>
      </c>
      <c r="I182" s="167">
        <f t="shared" si="18"/>
        <v>39.6</v>
      </c>
      <c r="J182" s="167">
        <f t="shared" si="18"/>
        <v>27.5</v>
      </c>
      <c r="K182" s="167">
        <f t="shared" si="18"/>
        <v>0</v>
      </c>
      <c r="L182" s="167">
        <f t="shared" si="18"/>
        <v>36.400000000000006</v>
      </c>
      <c r="M182" s="167">
        <f t="shared" si="18"/>
        <v>36.400000000000006</v>
      </c>
      <c r="N182" s="143">
        <f t="shared" si="18"/>
        <v>25.8</v>
      </c>
      <c r="O182" s="143">
        <f t="shared" si="18"/>
        <v>0</v>
      </c>
      <c r="P182" s="168">
        <f>SUM(L182/D182*100)</f>
        <v>12.210667561221069</v>
      </c>
      <c r="Q182" s="168">
        <f>SUM(L182/H182*100)</f>
        <v>91.919191919191931</v>
      </c>
    </row>
    <row r="183" spans="1:17" ht="12.75">
      <c r="A183" s="240"/>
      <c r="B183" s="243" t="s">
        <v>405</v>
      </c>
      <c r="C183" s="20" t="s">
        <v>111</v>
      </c>
      <c r="D183" s="21">
        <v>80</v>
      </c>
      <c r="E183" s="21">
        <v>80</v>
      </c>
      <c r="F183" s="21">
        <v>5</v>
      </c>
      <c r="G183" s="21">
        <v>0</v>
      </c>
      <c r="H183" s="21">
        <v>1</v>
      </c>
      <c r="I183" s="21">
        <v>1</v>
      </c>
      <c r="J183" s="21">
        <v>0</v>
      </c>
      <c r="K183" s="21">
        <v>0</v>
      </c>
      <c r="L183" s="21">
        <v>0.7</v>
      </c>
      <c r="M183" s="21">
        <v>0.7</v>
      </c>
      <c r="N183" s="21">
        <v>0</v>
      </c>
      <c r="O183" s="21">
        <v>0</v>
      </c>
      <c r="P183" s="97"/>
      <c r="Q183" s="97"/>
    </row>
    <row r="184" spans="1:17" ht="18" customHeight="1">
      <c r="A184" s="242"/>
      <c r="B184" s="245"/>
      <c r="C184" s="20" t="s">
        <v>104</v>
      </c>
      <c r="D184" s="21">
        <v>218.1</v>
      </c>
      <c r="E184" s="21">
        <v>163.1</v>
      </c>
      <c r="F184" s="21">
        <v>103.4</v>
      </c>
      <c r="G184" s="21">
        <v>55</v>
      </c>
      <c r="H184" s="21">
        <v>38.6</v>
      </c>
      <c r="I184" s="21">
        <v>38.6</v>
      </c>
      <c r="J184" s="21">
        <v>27.5</v>
      </c>
      <c r="K184" s="21">
        <v>0</v>
      </c>
      <c r="L184" s="21">
        <v>35.700000000000003</v>
      </c>
      <c r="M184" s="21">
        <v>35.700000000000003</v>
      </c>
      <c r="N184" s="21">
        <v>25.8</v>
      </c>
      <c r="O184" s="21">
        <v>0</v>
      </c>
      <c r="P184" s="97"/>
      <c r="Q184" s="97"/>
    </row>
    <row r="185" spans="1:17" ht="14.45" customHeight="1">
      <c r="A185" s="235" t="s">
        <v>68</v>
      </c>
      <c r="B185" s="236"/>
      <c r="C185" s="142"/>
      <c r="D185" s="167">
        <f t="shared" ref="D185:O185" si="19">SUBTOTAL(9,D186:D188)</f>
        <v>2358.4</v>
      </c>
      <c r="E185" s="167">
        <f t="shared" si="19"/>
        <v>2269.5000000000005</v>
      </c>
      <c r="F185" s="167">
        <f t="shared" si="19"/>
        <v>1871.8</v>
      </c>
      <c r="G185" s="167">
        <f t="shared" si="19"/>
        <v>88.9</v>
      </c>
      <c r="H185" s="167">
        <f t="shared" si="19"/>
        <v>648.70000000000005</v>
      </c>
      <c r="I185" s="167">
        <f t="shared" si="19"/>
        <v>559.80000000000007</v>
      </c>
      <c r="J185" s="167">
        <f t="shared" si="19"/>
        <v>468.09999999999997</v>
      </c>
      <c r="K185" s="167">
        <f t="shared" si="19"/>
        <v>88.9</v>
      </c>
      <c r="L185" s="167">
        <f t="shared" si="19"/>
        <v>322.8</v>
      </c>
      <c r="M185" s="167">
        <f t="shared" si="19"/>
        <v>322.8</v>
      </c>
      <c r="N185" s="143">
        <f t="shared" si="19"/>
        <v>268.60000000000002</v>
      </c>
      <c r="O185" s="143">
        <f t="shared" si="19"/>
        <v>0</v>
      </c>
      <c r="P185" s="168">
        <f>SUM(L185/D185*100)</f>
        <v>13.687245590230665</v>
      </c>
      <c r="Q185" s="168">
        <f>SUM(L185/H185*100)</f>
        <v>49.76106058270387</v>
      </c>
    </row>
    <row r="186" spans="1:17" ht="12.75">
      <c r="A186" s="240"/>
      <c r="B186" s="243" t="s">
        <v>408</v>
      </c>
      <c r="C186" s="20" t="s">
        <v>111</v>
      </c>
      <c r="D186" s="21">
        <v>64.900000000000006</v>
      </c>
      <c r="E186" s="21">
        <v>64.900000000000006</v>
      </c>
      <c r="F186" s="21">
        <v>13.9</v>
      </c>
      <c r="G186" s="21">
        <v>0</v>
      </c>
      <c r="H186" s="21">
        <v>17.600000000000001</v>
      </c>
      <c r="I186" s="21">
        <v>17.600000000000001</v>
      </c>
      <c r="J186" s="21">
        <v>3.4</v>
      </c>
      <c r="K186" s="21">
        <v>0</v>
      </c>
      <c r="L186" s="21">
        <v>8.5</v>
      </c>
      <c r="M186" s="21">
        <v>8.5</v>
      </c>
      <c r="N186" s="21">
        <v>2.4</v>
      </c>
      <c r="O186" s="21">
        <v>0</v>
      </c>
      <c r="P186" s="97"/>
      <c r="Q186" s="97"/>
    </row>
    <row r="187" spans="1:17" ht="12.75">
      <c r="A187" s="241"/>
      <c r="B187" s="244"/>
      <c r="C187" s="20" t="s">
        <v>104</v>
      </c>
      <c r="D187" s="21">
        <v>2211.1999999999998</v>
      </c>
      <c r="E187" s="21">
        <v>2122.3000000000002</v>
      </c>
      <c r="F187" s="21">
        <v>1777.1</v>
      </c>
      <c r="G187" s="21">
        <v>88.9</v>
      </c>
      <c r="H187" s="21">
        <v>610.6</v>
      </c>
      <c r="I187" s="21">
        <v>521.70000000000005</v>
      </c>
      <c r="J187" s="21">
        <v>444.5</v>
      </c>
      <c r="K187" s="21">
        <v>88.9</v>
      </c>
      <c r="L187" s="21">
        <v>295.7</v>
      </c>
      <c r="M187" s="21">
        <v>295.7</v>
      </c>
      <c r="N187" s="21">
        <v>247.9</v>
      </c>
      <c r="O187" s="21">
        <v>0</v>
      </c>
      <c r="P187" s="97"/>
      <c r="Q187" s="97"/>
    </row>
    <row r="188" spans="1:17" ht="12.75">
      <c r="A188" s="242"/>
      <c r="B188" s="245"/>
      <c r="C188" s="20" t="s">
        <v>106</v>
      </c>
      <c r="D188" s="21">
        <v>82.3</v>
      </c>
      <c r="E188" s="21">
        <v>82.3</v>
      </c>
      <c r="F188" s="21">
        <v>80.8</v>
      </c>
      <c r="G188" s="21">
        <v>0</v>
      </c>
      <c r="H188" s="21">
        <v>20.5</v>
      </c>
      <c r="I188" s="21">
        <v>20.5</v>
      </c>
      <c r="J188" s="21">
        <v>20.2</v>
      </c>
      <c r="K188" s="21">
        <v>0</v>
      </c>
      <c r="L188" s="21">
        <v>18.600000000000001</v>
      </c>
      <c r="M188" s="21">
        <v>18.600000000000001</v>
      </c>
      <c r="N188" s="21">
        <v>18.3</v>
      </c>
      <c r="O188" s="21">
        <v>0</v>
      </c>
      <c r="P188" s="97"/>
      <c r="Q188" s="97"/>
    </row>
    <row r="189" spans="1:17">
      <c r="A189" s="235" t="s">
        <v>122</v>
      </c>
      <c r="B189" s="236"/>
      <c r="C189" s="142"/>
      <c r="D189" s="167">
        <f t="shared" ref="D189:O189" si="20">SUBTOTAL(9,D190:D191)</f>
        <v>435.6</v>
      </c>
      <c r="E189" s="167">
        <f t="shared" si="20"/>
        <v>30</v>
      </c>
      <c r="F189" s="167">
        <f t="shared" si="20"/>
        <v>0</v>
      </c>
      <c r="G189" s="167">
        <f t="shared" si="20"/>
        <v>405.6</v>
      </c>
      <c r="H189" s="167">
        <f t="shared" si="20"/>
        <v>112.9</v>
      </c>
      <c r="I189" s="167">
        <f t="shared" si="20"/>
        <v>11.5</v>
      </c>
      <c r="J189" s="167">
        <f t="shared" si="20"/>
        <v>0</v>
      </c>
      <c r="K189" s="167">
        <f t="shared" si="20"/>
        <v>101.4</v>
      </c>
      <c r="L189" s="167">
        <f t="shared" si="20"/>
        <v>112.30000000000001</v>
      </c>
      <c r="M189" s="143">
        <f t="shared" si="20"/>
        <v>10.9</v>
      </c>
      <c r="N189" s="143">
        <f t="shared" si="20"/>
        <v>0</v>
      </c>
      <c r="O189" s="143">
        <f t="shared" si="20"/>
        <v>101.4</v>
      </c>
      <c r="P189" s="168">
        <f>SUM(L189/D189*100)</f>
        <v>25.780532598714416</v>
      </c>
      <c r="Q189" s="168">
        <f>SUM(L189/H189*100)</f>
        <v>99.468556244464139</v>
      </c>
    </row>
    <row r="190" spans="1:17" ht="12.75">
      <c r="A190" s="240"/>
      <c r="B190" s="243" t="s">
        <v>413</v>
      </c>
      <c r="C190" s="20" t="s">
        <v>319</v>
      </c>
      <c r="D190" s="21">
        <v>405.6</v>
      </c>
      <c r="E190" s="21">
        <v>0</v>
      </c>
      <c r="F190" s="21">
        <v>0</v>
      </c>
      <c r="G190" s="21">
        <v>405.6</v>
      </c>
      <c r="H190" s="21">
        <v>101.4</v>
      </c>
      <c r="I190" s="21">
        <v>0</v>
      </c>
      <c r="J190" s="21">
        <v>0</v>
      </c>
      <c r="K190" s="21">
        <v>101.4</v>
      </c>
      <c r="L190" s="21">
        <v>101.4</v>
      </c>
      <c r="M190" s="21">
        <v>0</v>
      </c>
      <c r="N190" s="21">
        <v>0</v>
      </c>
      <c r="O190" s="21">
        <v>101.4</v>
      </c>
      <c r="P190" s="97"/>
      <c r="Q190" s="97"/>
    </row>
    <row r="191" spans="1:17" ht="18" customHeight="1">
      <c r="A191" s="242"/>
      <c r="B191" s="245"/>
      <c r="C191" s="20" t="s">
        <v>104</v>
      </c>
      <c r="D191" s="21">
        <v>30</v>
      </c>
      <c r="E191" s="21">
        <v>30</v>
      </c>
      <c r="F191" s="21">
        <v>0</v>
      </c>
      <c r="G191" s="21">
        <v>0</v>
      </c>
      <c r="H191" s="21">
        <v>11.5</v>
      </c>
      <c r="I191" s="21">
        <v>11.5</v>
      </c>
      <c r="J191" s="21">
        <v>0</v>
      </c>
      <c r="K191" s="21">
        <v>0</v>
      </c>
      <c r="L191" s="21">
        <v>10.9</v>
      </c>
      <c r="M191" s="21">
        <v>10.9</v>
      </c>
      <c r="N191" s="21">
        <v>0</v>
      </c>
      <c r="O191" s="21">
        <v>0</v>
      </c>
      <c r="P191" s="97"/>
      <c r="Q191" s="97"/>
    </row>
    <row r="192" spans="1:17">
      <c r="A192" s="141" t="s">
        <v>123</v>
      </c>
      <c r="B192" s="141"/>
      <c r="C192" s="142"/>
      <c r="D192" s="167">
        <f t="shared" ref="D192:O192" si="21">SUBTOTAL(9,D193:D194)</f>
        <v>695.8</v>
      </c>
      <c r="E192" s="167">
        <f t="shared" si="21"/>
        <v>94</v>
      </c>
      <c r="F192" s="167">
        <f t="shared" si="21"/>
        <v>0</v>
      </c>
      <c r="G192" s="167">
        <f t="shared" si="21"/>
        <v>601.79999999999995</v>
      </c>
      <c r="H192" s="167">
        <f t="shared" si="21"/>
        <v>149.19999999999999</v>
      </c>
      <c r="I192" s="167">
        <f t="shared" si="21"/>
        <v>39.5</v>
      </c>
      <c r="J192" s="167">
        <f t="shared" si="21"/>
        <v>0</v>
      </c>
      <c r="K192" s="167">
        <f t="shared" si="21"/>
        <v>109.7</v>
      </c>
      <c r="L192" s="167">
        <f t="shared" si="21"/>
        <v>148.9</v>
      </c>
      <c r="M192" s="143">
        <f t="shared" si="21"/>
        <v>39.200000000000003</v>
      </c>
      <c r="N192" s="143">
        <f t="shared" si="21"/>
        <v>0</v>
      </c>
      <c r="O192" s="143">
        <f t="shared" si="21"/>
        <v>109.7</v>
      </c>
      <c r="P192" s="168">
        <f>SUM(L192/D192*100)</f>
        <v>21.399827536648463</v>
      </c>
      <c r="Q192" s="168">
        <f>SUM(L192/H192*100)</f>
        <v>99.798927613941032</v>
      </c>
    </row>
    <row r="193" spans="1:17" ht="12.75">
      <c r="A193" s="240"/>
      <c r="B193" s="243" t="s">
        <v>419</v>
      </c>
      <c r="C193" s="20" t="s">
        <v>319</v>
      </c>
      <c r="D193" s="21">
        <v>601.79999999999995</v>
      </c>
      <c r="E193" s="21">
        <v>0</v>
      </c>
      <c r="F193" s="21">
        <v>0</v>
      </c>
      <c r="G193" s="21">
        <v>601.79999999999995</v>
      </c>
      <c r="H193" s="21">
        <v>109.7</v>
      </c>
      <c r="I193" s="21">
        <v>0</v>
      </c>
      <c r="J193" s="21">
        <v>0</v>
      </c>
      <c r="K193" s="21">
        <v>109.7</v>
      </c>
      <c r="L193" s="21">
        <v>109.7</v>
      </c>
      <c r="M193" s="21">
        <v>0</v>
      </c>
      <c r="N193" s="21">
        <v>0</v>
      </c>
      <c r="O193" s="21">
        <v>109.7</v>
      </c>
      <c r="P193" s="97"/>
      <c r="Q193" s="97"/>
    </row>
    <row r="194" spans="1:17" ht="18" customHeight="1">
      <c r="A194" s="242"/>
      <c r="B194" s="245"/>
      <c r="C194" s="20" t="s">
        <v>104</v>
      </c>
      <c r="D194" s="21">
        <v>94</v>
      </c>
      <c r="E194" s="21">
        <v>94</v>
      </c>
      <c r="F194" s="21">
        <v>0</v>
      </c>
      <c r="G194" s="21">
        <v>0</v>
      </c>
      <c r="H194" s="21">
        <v>39.5</v>
      </c>
      <c r="I194" s="21">
        <v>39.5</v>
      </c>
      <c r="J194" s="21">
        <v>0</v>
      </c>
      <c r="K194" s="21">
        <v>0</v>
      </c>
      <c r="L194" s="21">
        <v>39.200000000000003</v>
      </c>
      <c r="M194" s="21">
        <v>39.200000000000003</v>
      </c>
      <c r="N194" s="21">
        <v>0</v>
      </c>
      <c r="O194" s="21">
        <v>0</v>
      </c>
      <c r="P194" s="97"/>
      <c r="Q194" s="97"/>
    </row>
    <row r="195" spans="1:17" ht="18" customHeight="1">
      <c r="A195" s="235" t="s">
        <v>72</v>
      </c>
      <c r="B195" s="236"/>
      <c r="C195" s="142"/>
      <c r="D195" s="167">
        <f t="shared" ref="D195:O195" si="22">SUBTOTAL(9,D196:D198)</f>
        <v>1061.7</v>
      </c>
      <c r="E195" s="167">
        <f t="shared" si="22"/>
        <v>1050.9000000000001</v>
      </c>
      <c r="F195" s="167">
        <f t="shared" si="22"/>
        <v>848.3</v>
      </c>
      <c r="G195" s="167">
        <f t="shared" si="22"/>
        <v>10.8</v>
      </c>
      <c r="H195" s="167">
        <f t="shared" si="22"/>
        <v>258.2</v>
      </c>
      <c r="I195" s="167">
        <f t="shared" si="22"/>
        <v>258.2</v>
      </c>
      <c r="J195" s="167">
        <f t="shared" si="22"/>
        <v>212</v>
      </c>
      <c r="K195" s="167">
        <f t="shared" si="22"/>
        <v>0</v>
      </c>
      <c r="L195" s="167">
        <f t="shared" si="22"/>
        <v>142.9</v>
      </c>
      <c r="M195" s="143">
        <f t="shared" si="22"/>
        <v>142.9</v>
      </c>
      <c r="N195" s="143">
        <f t="shared" si="22"/>
        <v>120.1</v>
      </c>
      <c r="O195" s="143">
        <f t="shared" si="22"/>
        <v>0</v>
      </c>
      <c r="P195" s="168">
        <f>SUM(L195/D195*100)</f>
        <v>13.45954601111425</v>
      </c>
      <c r="Q195" s="168">
        <f>SUM(L195/H195*100)</f>
        <v>55.344694035631306</v>
      </c>
    </row>
    <row r="196" spans="1:17" ht="12.75">
      <c r="A196" s="240"/>
      <c r="B196" s="243" t="s">
        <v>420</v>
      </c>
      <c r="C196" s="20" t="s">
        <v>111</v>
      </c>
      <c r="D196" s="21">
        <v>34</v>
      </c>
      <c r="E196" s="21">
        <v>34</v>
      </c>
      <c r="F196" s="21">
        <v>26.5</v>
      </c>
      <c r="G196" s="21">
        <v>0</v>
      </c>
      <c r="H196" s="21">
        <v>7.9</v>
      </c>
      <c r="I196" s="21">
        <v>7.9</v>
      </c>
      <c r="J196" s="21">
        <v>6.6</v>
      </c>
      <c r="K196" s="21">
        <v>0</v>
      </c>
      <c r="L196" s="21">
        <v>5.7</v>
      </c>
      <c r="M196" s="21">
        <v>5.7</v>
      </c>
      <c r="N196" s="21">
        <v>4.5999999999999996</v>
      </c>
      <c r="O196" s="21">
        <v>0</v>
      </c>
      <c r="P196" s="97"/>
      <c r="Q196" s="97"/>
    </row>
    <row r="197" spans="1:17" ht="12.75">
      <c r="A197" s="241"/>
      <c r="B197" s="244"/>
      <c r="C197" s="20" t="s">
        <v>104</v>
      </c>
      <c r="D197" s="21">
        <v>977.7</v>
      </c>
      <c r="E197" s="21">
        <v>966.9</v>
      </c>
      <c r="F197" s="21">
        <v>772.5</v>
      </c>
      <c r="G197" s="21">
        <v>10.8</v>
      </c>
      <c r="H197" s="21">
        <v>237.9</v>
      </c>
      <c r="I197" s="21">
        <v>237.9</v>
      </c>
      <c r="J197" s="21">
        <v>193.1</v>
      </c>
      <c r="K197" s="21">
        <v>0</v>
      </c>
      <c r="L197" s="21">
        <v>126.9</v>
      </c>
      <c r="M197" s="21">
        <v>126.9</v>
      </c>
      <c r="N197" s="21">
        <v>105.3</v>
      </c>
      <c r="O197" s="21">
        <v>0</v>
      </c>
      <c r="P197" s="97"/>
      <c r="Q197" s="97"/>
    </row>
    <row r="198" spans="1:17" ht="12.75">
      <c r="A198" s="242"/>
      <c r="B198" s="245"/>
      <c r="C198" s="20" t="s">
        <v>106</v>
      </c>
      <c r="D198" s="21">
        <v>50</v>
      </c>
      <c r="E198" s="21">
        <v>50</v>
      </c>
      <c r="F198" s="21">
        <v>49.3</v>
      </c>
      <c r="G198" s="21">
        <v>0</v>
      </c>
      <c r="H198" s="21">
        <v>12.4</v>
      </c>
      <c r="I198" s="21">
        <v>12.4</v>
      </c>
      <c r="J198" s="21">
        <v>12.3</v>
      </c>
      <c r="K198" s="21">
        <v>0</v>
      </c>
      <c r="L198" s="21">
        <v>10.3</v>
      </c>
      <c r="M198" s="21">
        <v>10.3</v>
      </c>
      <c r="N198" s="21">
        <v>10.199999999999999</v>
      </c>
      <c r="O198" s="21">
        <v>0</v>
      </c>
      <c r="P198" s="97"/>
      <c r="Q198" s="97"/>
    </row>
    <row r="199" spans="1:17" ht="17.45" customHeight="1">
      <c r="A199" s="235" t="s">
        <v>33</v>
      </c>
      <c r="B199" s="236"/>
      <c r="C199" s="142"/>
      <c r="D199" s="167">
        <f t="shared" ref="D199:O199" si="23">SUBTOTAL(9,D200:D204)</f>
        <v>2548.3000000000002</v>
      </c>
      <c r="E199" s="167">
        <f t="shared" si="23"/>
        <v>2537.8000000000002</v>
      </c>
      <c r="F199" s="167">
        <f t="shared" si="23"/>
        <v>1998.2</v>
      </c>
      <c r="G199" s="167">
        <f t="shared" si="23"/>
        <v>10.5</v>
      </c>
      <c r="H199" s="167">
        <f t="shared" si="23"/>
        <v>528.6</v>
      </c>
      <c r="I199" s="167">
        <f t="shared" si="23"/>
        <v>528.6</v>
      </c>
      <c r="J199" s="167">
        <f t="shared" si="23"/>
        <v>334.3</v>
      </c>
      <c r="K199" s="167">
        <f t="shared" si="23"/>
        <v>0</v>
      </c>
      <c r="L199" s="167">
        <f t="shared" si="23"/>
        <v>431.9</v>
      </c>
      <c r="M199" s="143">
        <f t="shared" si="23"/>
        <v>431.9</v>
      </c>
      <c r="N199" s="143">
        <f t="shared" si="23"/>
        <v>321.79999999999995</v>
      </c>
      <c r="O199" s="143">
        <f t="shared" si="23"/>
        <v>0</v>
      </c>
      <c r="P199" s="168">
        <f>SUM(L199/D199*100)</f>
        <v>16.948553937919396</v>
      </c>
      <c r="Q199" s="168">
        <f>SUM(L199/H199*100)</f>
        <v>81.706394248959512</v>
      </c>
    </row>
    <row r="200" spans="1:17" ht="12.75">
      <c r="A200" s="240"/>
      <c r="B200" s="243" t="s">
        <v>416</v>
      </c>
      <c r="C200" s="20" t="s">
        <v>319</v>
      </c>
      <c r="D200" s="21">
        <v>45</v>
      </c>
      <c r="E200" s="21">
        <v>34.5</v>
      </c>
      <c r="F200" s="21">
        <v>0</v>
      </c>
      <c r="G200" s="21">
        <v>10.5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97"/>
      <c r="Q200" s="97"/>
    </row>
    <row r="201" spans="1:17" ht="12.75">
      <c r="A201" s="241"/>
      <c r="B201" s="244"/>
      <c r="C201" s="20" t="s">
        <v>103</v>
      </c>
      <c r="D201" s="21">
        <v>1146</v>
      </c>
      <c r="E201" s="21">
        <v>1146</v>
      </c>
      <c r="F201" s="21">
        <v>1106</v>
      </c>
      <c r="G201" s="21">
        <v>0</v>
      </c>
      <c r="H201" s="21">
        <v>194.4</v>
      </c>
      <c r="I201" s="21">
        <v>194.4</v>
      </c>
      <c r="J201" s="21">
        <v>184.4</v>
      </c>
      <c r="K201" s="21">
        <v>0</v>
      </c>
      <c r="L201" s="21">
        <v>181</v>
      </c>
      <c r="M201" s="21">
        <v>181</v>
      </c>
      <c r="N201" s="21">
        <v>176.2</v>
      </c>
      <c r="O201" s="21">
        <v>0</v>
      </c>
      <c r="P201" s="97"/>
      <c r="Q201" s="97"/>
    </row>
    <row r="202" spans="1:17" ht="12.75">
      <c r="A202" s="241"/>
      <c r="B202" s="244"/>
      <c r="C202" s="20" t="s">
        <v>403</v>
      </c>
      <c r="D202" s="21">
        <v>4.9000000000000004</v>
      </c>
      <c r="E202" s="21">
        <v>4.9000000000000004</v>
      </c>
      <c r="F202" s="21">
        <v>4.8</v>
      </c>
      <c r="G202" s="21">
        <v>0</v>
      </c>
      <c r="H202" s="21">
        <v>1.9</v>
      </c>
      <c r="I202" s="21">
        <v>1.9</v>
      </c>
      <c r="J202" s="21">
        <v>1.9</v>
      </c>
      <c r="K202" s="21">
        <v>0</v>
      </c>
      <c r="L202" s="21">
        <v>1.9</v>
      </c>
      <c r="M202" s="21">
        <v>1.9</v>
      </c>
      <c r="N202" s="21">
        <v>1.9</v>
      </c>
      <c r="O202" s="21">
        <v>0</v>
      </c>
      <c r="P202" s="97"/>
      <c r="Q202" s="97"/>
    </row>
    <row r="203" spans="1:17" ht="12.75">
      <c r="A203" s="241"/>
      <c r="B203" s="244"/>
      <c r="C203" s="20" t="s">
        <v>111</v>
      </c>
      <c r="D203" s="21">
        <v>126.5</v>
      </c>
      <c r="E203" s="21">
        <v>126.5</v>
      </c>
      <c r="F203" s="21">
        <v>14.4</v>
      </c>
      <c r="G203" s="21">
        <v>0</v>
      </c>
      <c r="H203" s="21">
        <v>37</v>
      </c>
      <c r="I203" s="21">
        <v>37</v>
      </c>
      <c r="J203" s="21">
        <v>2.4</v>
      </c>
      <c r="K203" s="21">
        <v>0</v>
      </c>
      <c r="L203" s="21">
        <v>21.1</v>
      </c>
      <c r="M203" s="21">
        <v>21.1</v>
      </c>
      <c r="N203" s="21">
        <v>0</v>
      </c>
      <c r="O203" s="21">
        <v>0</v>
      </c>
      <c r="P203" s="97"/>
      <c r="Q203" s="97"/>
    </row>
    <row r="204" spans="1:17" ht="12.75">
      <c r="A204" s="242"/>
      <c r="B204" s="245"/>
      <c r="C204" s="20" t="s">
        <v>104</v>
      </c>
      <c r="D204" s="21">
        <v>1225.9000000000001</v>
      </c>
      <c r="E204" s="21">
        <v>1225.9000000000001</v>
      </c>
      <c r="F204" s="21">
        <v>873</v>
      </c>
      <c r="G204" s="21">
        <v>0</v>
      </c>
      <c r="H204" s="21">
        <v>295.3</v>
      </c>
      <c r="I204" s="21">
        <v>295.3</v>
      </c>
      <c r="J204" s="21">
        <v>145.6</v>
      </c>
      <c r="K204" s="21">
        <v>0</v>
      </c>
      <c r="L204" s="21">
        <v>227.9</v>
      </c>
      <c r="M204" s="21">
        <v>227.9</v>
      </c>
      <c r="N204" s="21">
        <v>143.69999999999999</v>
      </c>
      <c r="O204" s="21">
        <v>0</v>
      </c>
      <c r="P204" s="97"/>
      <c r="Q204" s="97"/>
    </row>
    <row r="205" spans="1:17" ht="14.45" customHeight="1">
      <c r="A205" s="235" t="s">
        <v>18</v>
      </c>
      <c r="B205" s="236"/>
      <c r="C205" s="142"/>
      <c r="D205" s="167">
        <f t="shared" ref="D205:O205" si="24">SUBTOTAL(9,D206:D211)</f>
        <v>1254.9000000000001</v>
      </c>
      <c r="E205" s="167">
        <f>SUBTOTAL(9,E206:E211)</f>
        <v>1252.4000000000001</v>
      </c>
      <c r="F205" s="167">
        <f t="shared" si="24"/>
        <v>1055.5999999999999</v>
      </c>
      <c r="G205" s="167">
        <f t="shared" si="24"/>
        <v>2.5</v>
      </c>
      <c r="H205" s="167">
        <f t="shared" si="24"/>
        <v>265.10000000000002</v>
      </c>
      <c r="I205" s="167">
        <f t="shared" si="24"/>
        <v>264.3</v>
      </c>
      <c r="J205" s="167">
        <f t="shared" si="24"/>
        <v>220.5</v>
      </c>
      <c r="K205" s="167">
        <f t="shared" si="24"/>
        <v>0.8</v>
      </c>
      <c r="L205" s="167">
        <f t="shared" si="24"/>
        <v>186.8</v>
      </c>
      <c r="M205" s="143">
        <f t="shared" si="24"/>
        <v>186</v>
      </c>
      <c r="N205" s="143">
        <f t="shared" si="24"/>
        <v>158.19999999999999</v>
      </c>
      <c r="O205" s="143">
        <f t="shared" si="24"/>
        <v>0.8</v>
      </c>
      <c r="P205" s="168">
        <f>SUM(L205/D205*100)</f>
        <v>14.885648258825404</v>
      </c>
      <c r="Q205" s="168">
        <f>SUM(L205/H205*100)</f>
        <v>70.463975858166734</v>
      </c>
    </row>
    <row r="206" spans="1:17" ht="12.75">
      <c r="A206" s="240"/>
      <c r="B206" s="243" t="s">
        <v>402</v>
      </c>
      <c r="C206" s="20" t="s">
        <v>319</v>
      </c>
      <c r="D206" s="21">
        <v>41.7</v>
      </c>
      <c r="E206" s="21">
        <v>39.200000000000003</v>
      </c>
      <c r="F206" s="21">
        <v>0</v>
      </c>
      <c r="G206" s="21">
        <v>2.5</v>
      </c>
      <c r="H206" s="21">
        <v>0.8</v>
      </c>
      <c r="I206" s="21">
        <v>0</v>
      </c>
      <c r="J206" s="21">
        <v>0</v>
      </c>
      <c r="K206" s="21">
        <v>0.8</v>
      </c>
      <c r="L206" s="21">
        <v>0.8</v>
      </c>
      <c r="M206" s="21">
        <v>0</v>
      </c>
      <c r="N206" s="21">
        <v>0</v>
      </c>
      <c r="O206" s="21">
        <v>0.8</v>
      </c>
      <c r="P206" s="97"/>
      <c r="Q206" s="97"/>
    </row>
    <row r="207" spans="1:17" ht="12.75">
      <c r="A207" s="241"/>
      <c r="B207" s="244"/>
      <c r="C207" s="20" t="s">
        <v>103</v>
      </c>
      <c r="D207" s="21">
        <v>597.29999999999995</v>
      </c>
      <c r="E207" s="21">
        <v>597.29999999999995</v>
      </c>
      <c r="F207" s="21">
        <v>577.29999999999995</v>
      </c>
      <c r="G207" s="21">
        <v>0</v>
      </c>
      <c r="H207" s="21">
        <v>124.9</v>
      </c>
      <c r="I207" s="21">
        <v>124.9</v>
      </c>
      <c r="J207" s="21">
        <v>120.2</v>
      </c>
      <c r="K207" s="21">
        <v>0</v>
      </c>
      <c r="L207" s="21">
        <v>90.5</v>
      </c>
      <c r="M207" s="21">
        <v>90.5</v>
      </c>
      <c r="N207" s="21">
        <v>87.9</v>
      </c>
      <c r="O207" s="21">
        <v>0</v>
      </c>
      <c r="P207" s="97"/>
      <c r="Q207" s="97"/>
    </row>
    <row r="208" spans="1:17" ht="12.75">
      <c r="A208" s="241"/>
      <c r="B208" s="244"/>
      <c r="C208" s="20" t="s">
        <v>403</v>
      </c>
      <c r="D208" s="21">
        <v>2.5</v>
      </c>
      <c r="E208" s="21">
        <v>2.5</v>
      </c>
      <c r="F208" s="21">
        <v>2.5</v>
      </c>
      <c r="G208" s="21">
        <v>0</v>
      </c>
      <c r="H208" s="21">
        <v>0.9</v>
      </c>
      <c r="I208" s="21">
        <v>0.9</v>
      </c>
      <c r="J208" s="21">
        <v>0.9</v>
      </c>
      <c r="K208" s="21">
        <v>0</v>
      </c>
      <c r="L208" s="21">
        <v>0.9</v>
      </c>
      <c r="M208" s="21">
        <v>0.9</v>
      </c>
      <c r="N208" s="21">
        <v>0.9</v>
      </c>
      <c r="O208" s="21">
        <v>0</v>
      </c>
      <c r="P208" s="97"/>
      <c r="Q208" s="97"/>
    </row>
    <row r="209" spans="1:17" ht="12.75">
      <c r="A209" s="241"/>
      <c r="B209" s="244"/>
      <c r="C209" s="20" t="s">
        <v>111</v>
      </c>
      <c r="D209" s="21">
        <v>39.1</v>
      </c>
      <c r="E209" s="21">
        <v>39.1</v>
      </c>
      <c r="F209" s="21">
        <v>4.3</v>
      </c>
      <c r="G209" s="21">
        <v>0</v>
      </c>
      <c r="H209" s="21">
        <v>9.3000000000000007</v>
      </c>
      <c r="I209" s="21">
        <v>9.3000000000000007</v>
      </c>
      <c r="J209" s="21">
        <v>0.9</v>
      </c>
      <c r="K209" s="21">
        <v>0</v>
      </c>
      <c r="L209" s="21">
        <v>8.1999999999999993</v>
      </c>
      <c r="M209" s="21">
        <v>8.1999999999999993</v>
      </c>
      <c r="N209" s="21">
        <v>0.3</v>
      </c>
      <c r="O209" s="21">
        <v>0</v>
      </c>
      <c r="P209" s="97"/>
      <c r="Q209" s="97"/>
    </row>
    <row r="210" spans="1:17" ht="12.75">
      <c r="A210" s="241"/>
      <c r="B210" s="244"/>
      <c r="C210" s="20" t="s">
        <v>104</v>
      </c>
      <c r="D210" s="21">
        <v>573.70000000000005</v>
      </c>
      <c r="E210" s="21">
        <v>573.70000000000005</v>
      </c>
      <c r="F210" s="21">
        <v>470.9</v>
      </c>
      <c r="G210" s="21">
        <v>0</v>
      </c>
      <c r="H210" s="21">
        <v>129.19999999999999</v>
      </c>
      <c r="I210" s="21">
        <v>129.19999999999999</v>
      </c>
      <c r="J210" s="21">
        <v>98.5</v>
      </c>
      <c r="K210" s="21">
        <v>0</v>
      </c>
      <c r="L210" s="21">
        <v>86.4</v>
      </c>
      <c r="M210" s="21">
        <v>86.4</v>
      </c>
      <c r="N210" s="21">
        <v>69.099999999999994</v>
      </c>
      <c r="O210" s="21">
        <v>0</v>
      </c>
      <c r="P210" s="97"/>
      <c r="Q210" s="97"/>
    </row>
    <row r="211" spans="1:17" ht="22.5">
      <c r="A211" s="242"/>
      <c r="B211" s="245"/>
      <c r="C211" s="20" t="s">
        <v>404</v>
      </c>
      <c r="D211" s="21">
        <v>0.6</v>
      </c>
      <c r="E211" s="21">
        <v>0.6</v>
      </c>
      <c r="F211" s="21">
        <v>0.6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97"/>
      <c r="Q211" s="97"/>
    </row>
    <row r="212" spans="1:17" ht="13.9" customHeight="1">
      <c r="A212" s="235" t="s">
        <v>20</v>
      </c>
      <c r="B212" s="236"/>
      <c r="C212" s="142"/>
      <c r="D212" s="167">
        <f t="shared" ref="D212:O212" si="25">SUBTOTAL(9,D213:D218)</f>
        <v>852.8</v>
      </c>
      <c r="E212" s="167">
        <f t="shared" si="25"/>
        <v>847.3</v>
      </c>
      <c r="F212" s="167">
        <f t="shared" si="25"/>
        <v>745.5</v>
      </c>
      <c r="G212" s="167">
        <f t="shared" si="25"/>
        <v>5.5</v>
      </c>
      <c r="H212" s="167">
        <f t="shared" si="25"/>
        <v>142.6</v>
      </c>
      <c r="I212" s="167">
        <f t="shared" si="25"/>
        <v>142.6</v>
      </c>
      <c r="J212" s="167">
        <f t="shared" si="25"/>
        <v>124.7</v>
      </c>
      <c r="K212" s="167">
        <f t="shared" si="25"/>
        <v>0</v>
      </c>
      <c r="L212" s="167">
        <f t="shared" si="25"/>
        <v>132.80000000000001</v>
      </c>
      <c r="M212" s="143">
        <f t="shared" si="25"/>
        <v>132.80000000000001</v>
      </c>
      <c r="N212" s="143">
        <f t="shared" si="25"/>
        <v>120.3</v>
      </c>
      <c r="O212" s="143">
        <f t="shared" si="25"/>
        <v>0</v>
      </c>
      <c r="P212" s="168">
        <f>SUM(L212/D212*100)</f>
        <v>15.57223264540338</v>
      </c>
      <c r="Q212" s="168">
        <f>SUM(L212/H212*100)</f>
        <v>93.127629733520351</v>
      </c>
    </row>
    <row r="213" spans="1:17" ht="12.75">
      <c r="A213" s="240"/>
      <c r="B213" s="243" t="s">
        <v>402</v>
      </c>
      <c r="C213" s="20" t="s">
        <v>319</v>
      </c>
      <c r="D213" s="21">
        <v>23.1</v>
      </c>
      <c r="E213" s="21">
        <v>17.600000000000001</v>
      </c>
      <c r="F213" s="21">
        <v>0</v>
      </c>
      <c r="G213" s="21">
        <v>5.5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0</v>
      </c>
      <c r="P213" s="97"/>
      <c r="Q213" s="97"/>
    </row>
    <row r="214" spans="1:17" ht="12.75">
      <c r="A214" s="241"/>
      <c r="B214" s="244"/>
      <c r="C214" s="20" t="s">
        <v>103</v>
      </c>
      <c r="D214" s="21">
        <v>471.4</v>
      </c>
      <c r="E214" s="21">
        <v>471.4</v>
      </c>
      <c r="F214" s="21">
        <v>448.1</v>
      </c>
      <c r="G214" s="21">
        <v>0</v>
      </c>
      <c r="H214" s="21">
        <v>83.9</v>
      </c>
      <c r="I214" s="21">
        <v>83.9</v>
      </c>
      <c r="J214" s="21">
        <v>80</v>
      </c>
      <c r="K214" s="21">
        <v>0</v>
      </c>
      <c r="L214" s="21">
        <v>78.400000000000006</v>
      </c>
      <c r="M214" s="21">
        <v>78.400000000000006</v>
      </c>
      <c r="N214" s="21">
        <v>75.8</v>
      </c>
      <c r="O214" s="21">
        <v>0</v>
      </c>
      <c r="P214" s="97"/>
      <c r="Q214" s="97"/>
    </row>
    <row r="215" spans="1:17" ht="12.75">
      <c r="A215" s="241"/>
      <c r="B215" s="244"/>
      <c r="C215" s="20" t="s">
        <v>403</v>
      </c>
      <c r="D215" s="21">
        <v>12.4</v>
      </c>
      <c r="E215" s="21">
        <v>12.4</v>
      </c>
      <c r="F215" s="21">
        <v>12.2</v>
      </c>
      <c r="G215" s="21">
        <v>0</v>
      </c>
      <c r="H215" s="21">
        <v>4.5999999999999996</v>
      </c>
      <c r="I215" s="21">
        <v>4.5999999999999996</v>
      </c>
      <c r="J215" s="21">
        <v>4.5</v>
      </c>
      <c r="K215" s="21">
        <v>0</v>
      </c>
      <c r="L215" s="21">
        <v>4.5999999999999996</v>
      </c>
      <c r="M215" s="21">
        <v>4.5999999999999996</v>
      </c>
      <c r="N215" s="21">
        <v>4.5</v>
      </c>
      <c r="O215" s="21">
        <v>0</v>
      </c>
      <c r="P215" s="97"/>
      <c r="Q215" s="97"/>
    </row>
    <row r="216" spans="1:17" ht="12.75">
      <c r="A216" s="241"/>
      <c r="B216" s="244"/>
      <c r="C216" s="20" t="s">
        <v>111</v>
      </c>
      <c r="D216" s="21">
        <v>13.4</v>
      </c>
      <c r="E216" s="21">
        <v>13.4</v>
      </c>
      <c r="F216" s="21">
        <v>1</v>
      </c>
      <c r="G216" s="21">
        <v>0</v>
      </c>
      <c r="H216" s="21">
        <v>3.6</v>
      </c>
      <c r="I216" s="21">
        <v>3.6</v>
      </c>
      <c r="J216" s="21">
        <v>0.2</v>
      </c>
      <c r="K216" s="21">
        <v>0</v>
      </c>
      <c r="L216" s="21">
        <v>2.1</v>
      </c>
      <c r="M216" s="21">
        <v>2.1</v>
      </c>
      <c r="N216" s="21">
        <v>0</v>
      </c>
      <c r="O216" s="21">
        <v>0</v>
      </c>
      <c r="P216" s="97"/>
      <c r="Q216" s="97"/>
    </row>
    <row r="217" spans="1:17" ht="12.75">
      <c r="A217" s="241"/>
      <c r="B217" s="244"/>
      <c r="C217" s="20" t="s">
        <v>104</v>
      </c>
      <c r="D217" s="21">
        <v>332</v>
      </c>
      <c r="E217" s="21">
        <v>332</v>
      </c>
      <c r="F217" s="21">
        <v>283.7</v>
      </c>
      <c r="G217" s="21">
        <v>0</v>
      </c>
      <c r="H217" s="21">
        <v>50.5</v>
      </c>
      <c r="I217" s="21">
        <v>50.5</v>
      </c>
      <c r="J217" s="21">
        <v>40</v>
      </c>
      <c r="K217" s="21">
        <v>0</v>
      </c>
      <c r="L217" s="21">
        <v>47.7</v>
      </c>
      <c r="M217" s="21">
        <v>47.7</v>
      </c>
      <c r="N217" s="21">
        <v>40</v>
      </c>
      <c r="O217" s="21">
        <v>0</v>
      </c>
      <c r="P217" s="97"/>
      <c r="Q217" s="97"/>
    </row>
    <row r="218" spans="1:17" ht="22.5">
      <c r="A218" s="242"/>
      <c r="B218" s="245"/>
      <c r="C218" s="20" t="s">
        <v>404</v>
      </c>
      <c r="D218" s="21">
        <v>0.5</v>
      </c>
      <c r="E218" s="21">
        <v>0.5</v>
      </c>
      <c r="F218" s="21">
        <v>0.5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97"/>
      <c r="Q218" s="97"/>
    </row>
    <row r="219" spans="1:17" ht="15.6" customHeight="1">
      <c r="A219" s="235" t="s">
        <v>58</v>
      </c>
      <c r="B219" s="236"/>
      <c r="C219" s="142"/>
      <c r="D219" s="167">
        <f t="shared" ref="D219:O219" si="26">SUBTOTAL(9,D220:D223)</f>
        <v>379.8</v>
      </c>
      <c r="E219" s="167">
        <f t="shared" si="26"/>
        <v>378.9</v>
      </c>
      <c r="F219" s="167">
        <f t="shared" si="26"/>
        <v>316.89999999999998</v>
      </c>
      <c r="G219" s="167">
        <f t="shared" si="26"/>
        <v>0.9</v>
      </c>
      <c r="H219" s="167">
        <f t="shared" si="26"/>
        <v>95.9</v>
      </c>
      <c r="I219" s="167">
        <f t="shared" si="26"/>
        <v>95.9</v>
      </c>
      <c r="J219" s="167">
        <f t="shared" si="26"/>
        <v>77</v>
      </c>
      <c r="K219" s="167">
        <f t="shared" si="26"/>
        <v>0</v>
      </c>
      <c r="L219" s="167">
        <f t="shared" si="26"/>
        <v>66.900000000000006</v>
      </c>
      <c r="M219" s="143">
        <f t="shared" si="26"/>
        <v>66.900000000000006</v>
      </c>
      <c r="N219" s="143">
        <f t="shared" si="26"/>
        <v>50.8</v>
      </c>
      <c r="O219" s="143">
        <f t="shared" si="26"/>
        <v>0</v>
      </c>
      <c r="P219" s="168">
        <f>SUM(L219/D219*100)</f>
        <v>17.614533965244867</v>
      </c>
      <c r="Q219" s="168">
        <f>SUM(L219/H219*100)</f>
        <v>69.760166840458808</v>
      </c>
    </row>
    <row r="220" spans="1:17" ht="12.75">
      <c r="A220" s="240"/>
      <c r="B220" s="243" t="s">
        <v>402</v>
      </c>
      <c r="C220" s="20" t="s">
        <v>319</v>
      </c>
      <c r="D220" s="21">
        <v>3.6</v>
      </c>
      <c r="E220" s="21">
        <v>2.7</v>
      </c>
      <c r="F220" s="21">
        <v>0</v>
      </c>
      <c r="G220" s="21">
        <v>0.9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97"/>
      <c r="Q220" s="97"/>
    </row>
    <row r="221" spans="1:17" ht="12.75">
      <c r="A221" s="241"/>
      <c r="B221" s="244"/>
      <c r="C221" s="20" t="s">
        <v>103</v>
      </c>
      <c r="D221" s="21">
        <v>40.5</v>
      </c>
      <c r="E221" s="21">
        <v>40.5</v>
      </c>
      <c r="F221" s="21">
        <v>39.9</v>
      </c>
      <c r="G221" s="21">
        <v>0</v>
      </c>
      <c r="H221" s="21">
        <v>9.1</v>
      </c>
      <c r="I221" s="21">
        <v>9.1</v>
      </c>
      <c r="J221" s="21">
        <v>9</v>
      </c>
      <c r="K221" s="21">
        <v>0</v>
      </c>
      <c r="L221" s="21">
        <v>9.1</v>
      </c>
      <c r="M221" s="21">
        <v>9.1</v>
      </c>
      <c r="N221" s="21">
        <v>9</v>
      </c>
      <c r="O221" s="21">
        <v>0</v>
      </c>
      <c r="P221" s="97"/>
      <c r="Q221" s="97"/>
    </row>
    <row r="222" spans="1:17" ht="12.75">
      <c r="A222" s="241"/>
      <c r="B222" s="244"/>
      <c r="C222" s="20" t="s">
        <v>111</v>
      </c>
      <c r="D222" s="21">
        <v>12.2</v>
      </c>
      <c r="E222" s="21">
        <v>12.2</v>
      </c>
      <c r="F222" s="21">
        <v>6</v>
      </c>
      <c r="G222" s="21">
        <v>0</v>
      </c>
      <c r="H222" s="21">
        <v>2.9</v>
      </c>
      <c r="I222" s="21">
        <v>2.9</v>
      </c>
      <c r="J222" s="21">
        <v>1</v>
      </c>
      <c r="K222" s="21">
        <v>0</v>
      </c>
      <c r="L222" s="21">
        <v>1.9</v>
      </c>
      <c r="M222" s="21">
        <v>1.9</v>
      </c>
      <c r="N222" s="21">
        <v>1</v>
      </c>
      <c r="O222" s="21">
        <v>0</v>
      </c>
      <c r="P222" s="97"/>
      <c r="Q222" s="97"/>
    </row>
    <row r="223" spans="1:17" ht="12.75">
      <c r="A223" s="242"/>
      <c r="B223" s="245"/>
      <c r="C223" s="20" t="s">
        <v>104</v>
      </c>
      <c r="D223" s="21">
        <v>323.5</v>
      </c>
      <c r="E223" s="21">
        <v>323.5</v>
      </c>
      <c r="F223" s="21">
        <v>271</v>
      </c>
      <c r="G223" s="21">
        <v>0</v>
      </c>
      <c r="H223" s="21">
        <v>83.9</v>
      </c>
      <c r="I223" s="21">
        <v>83.9</v>
      </c>
      <c r="J223" s="21">
        <v>67</v>
      </c>
      <c r="K223" s="21">
        <v>0</v>
      </c>
      <c r="L223" s="21">
        <v>55.9</v>
      </c>
      <c r="M223" s="21">
        <v>55.9</v>
      </c>
      <c r="N223" s="21">
        <v>40.799999999999997</v>
      </c>
      <c r="O223" s="21">
        <v>0</v>
      </c>
      <c r="P223" s="97"/>
      <c r="Q223" s="97"/>
    </row>
    <row r="224" spans="1:17" ht="13.15" customHeight="1">
      <c r="A224" s="235" t="s">
        <v>51</v>
      </c>
      <c r="B224" s="236"/>
      <c r="C224" s="142"/>
      <c r="D224" s="167">
        <f t="shared" ref="D224:O224" si="27">SUBTOTAL(9,D225:D231)</f>
        <v>1632.1</v>
      </c>
      <c r="E224" s="167">
        <f t="shared" si="27"/>
        <v>1631.5</v>
      </c>
      <c r="F224" s="167">
        <f t="shared" si="27"/>
        <v>1308.5</v>
      </c>
      <c r="G224" s="167">
        <f t="shared" si="27"/>
        <v>0.6</v>
      </c>
      <c r="H224" s="167">
        <f>SUBTOTAL(9,H225:H231)</f>
        <v>320.60000000000002</v>
      </c>
      <c r="I224" s="167">
        <f t="shared" si="27"/>
        <v>320.60000000000002</v>
      </c>
      <c r="J224" s="167">
        <f t="shared" si="27"/>
        <v>241</v>
      </c>
      <c r="K224" s="167">
        <f t="shared" si="27"/>
        <v>0</v>
      </c>
      <c r="L224" s="167">
        <f t="shared" si="27"/>
        <v>276.10000000000002</v>
      </c>
      <c r="M224" s="143">
        <f t="shared" si="27"/>
        <v>276.10000000000002</v>
      </c>
      <c r="N224" s="143">
        <f t="shared" si="27"/>
        <v>219.10000000000002</v>
      </c>
      <c r="O224" s="143">
        <f t="shared" si="27"/>
        <v>0</v>
      </c>
      <c r="P224" s="168">
        <f>SUM(L224/D224*100)</f>
        <v>16.916855584829364</v>
      </c>
      <c r="Q224" s="168">
        <f>SUM(L224/H224*100)</f>
        <v>86.119775421085464</v>
      </c>
    </row>
    <row r="225" spans="1:17" ht="12.75">
      <c r="A225" s="246"/>
      <c r="B225" s="243" t="s">
        <v>416</v>
      </c>
      <c r="C225" s="20" t="s">
        <v>319</v>
      </c>
      <c r="D225" s="21">
        <v>20.399999999999999</v>
      </c>
      <c r="E225" s="21">
        <v>19.8</v>
      </c>
      <c r="F225" s="21">
        <v>0</v>
      </c>
      <c r="G225" s="21">
        <v>0.6</v>
      </c>
      <c r="H225" s="21">
        <v>0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97"/>
      <c r="Q225" s="97"/>
    </row>
    <row r="226" spans="1:17" ht="12.75">
      <c r="A226" s="247"/>
      <c r="B226" s="244"/>
      <c r="C226" s="20" t="s">
        <v>103</v>
      </c>
      <c r="D226" s="21">
        <v>528.4</v>
      </c>
      <c r="E226" s="21">
        <v>528.4</v>
      </c>
      <c r="F226" s="21">
        <v>506.7</v>
      </c>
      <c r="G226" s="21">
        <v>0</v>
      </c>
      <c r="H226" s="21">
        <v>90.7</v>
      </c>
      <c r="I226" s="21">
        <v>90.7</v>
      </c>
      <c r="J226" s="21">
        <v>84.5</v>
      </c>
      <c r="K226" s="21">
        <v>0</v>
      </c>
      <c r="L226" s="21">
        <v>80</v>
      </c>
      <c r="M226" s="21">
        <v>80</v>
      </c>
      <c r="N226" s="21">
        <v>74.400000000000006</v>
      </c>
      <c r="O226" s="21">
        <v>0</v>
      </c>
      <c r="P226" s="97"/>
      <c r="Q226" s="97"/>
    </row>
    <row r="227" spans="1:17" ht="12.75">
      <c r="A227" s="247"/>
      <c r="B227" s="244"/>
      <c r="C227" s="20" t="s">
        <v>403</v>
      </c>
      <c r="D227" s="21">
        <v>6</v>
      </c>
      <c r="E227" s="21">
        <v>6</v>
      </c>
      <c r="F227" s="21">
        <v>5.9</v>
      </c>
      <c r="G227" s="21">
        <v>0</v>
      </c>
      <c r="H227" s="21">
        <v>2.2000000000000002</v>
      </c>
      <c r="I227" s="21">
        <v>2.2000000000000002</v>
      </c>
      <c r="J227" s="21">
        <v>2.2000000000000002</v>
      </c>
      <c r="K227" s="21">
        <v>0</v>
      </c>
      <c r="L227" s="21">
        <v>2.2000000000000002</v>
      </c>
      <c r="M227" s="21">
        <v>2.2000000000000002</v>
      </c>
      <c r="N227" s="21">
        <v>2.2000000000000002</v>
      </c>
      <c r="O227" s="21">
        <v>0</v>
      </c>
      <c r="P227" s="97"/>
      <c r="Q227" s="97"/>
    </row>
    <row r="228" spans="1:17" ht="12.75">
      <c r="A228" s="247"/>
      <c r="B228" s="244"/>
      <c r="C228" s="20" t="s">
        <v>111</v>
      </c>
      <c r="D228" s="21">
        <v>123.8</v>
      </c>
      <c r="E228" s="21">
        <v>123.8</v>
      </c>
      <c r="F228" s="21">
        <v>18.5</v>
      </c>
      <c r="G228" s="21">
        <v>0</v>
      </c>
      <c r="H228" s="21">
        <v>28.1</v>
      </c>
      <c r="I228" s="21">
        <v>28.1</v>
      </c>
      <c r="J228" s="21">
        <v>3</v>
      </c>
      <c r="K228" s="21">
        <v>0</v>
      </c>
      <c r="L228" s="21">
        <v>23.1</v>
      </c>
      <c r="M228" s="21">
        <v>23.1</v>
      </c>
      <c r="N228" s="21">
        <v>2.2000000000000002</v>
      </c>
      <c r="O228" s="21">
        <v>0</v>
      </c>
      <c r="P228" s="97"/>
      <c r="Q228" s="97"/>
    </row>
    <row r="229" spans="1:17" ht="12.75">
      <c r="A229" s="247"/>
      <c r="B229" s="244"/>
      <c r="C229" s="20" t="s">
        <v>104</v>
      </c>
      <c r="D229" s="21">
        <v>949.6</v>
      </c>
      <c r="E229" s="21">
        <v>949.6</v>
      </c>
      <c r="F229" s="21">
        <v>773.5</v>
      </c>
      <c r="G229" s="21">
        <v>0</v>
      </c>
      <c r="H229" s="21">
        <v>198.3</v>
      </c>
      <c r="I229" s="21">
        <v>198.3</v>
      </c>
      <c r="J229" s="21">
        <v>150</v>
      </c>
      <c r="K229" s="21">
        <v>0</v>
      </c>
      <c r="L229" s="21">
        <v>169.5</v>
      </c>
      <c r="M229" s="21">
        <v>169.5</v>
      </c>
      <c r="N229" s="21">
        <v>139</v>
      </c>
      <c r="O229" s="21">
        <v>0</v>
      </c>
      <c r="P229" s="97"/>
      <c r="Q229" s="97"/>
    </row>
    <row r="230" spans="1:17" ht="12.75">
      <c r="A230" s="247"/>
      <c r="B230" s="244"/>
      <c r="C230" s="20" t="s">
        <v>106</v>
      </c>
      <c r="D230" s="21">
        <v>3.5</v>
      </c>
      <c r="E230" s="21">
        <v>3.5</v>
      </c>
      <c r="F230" s="21">
        <v>3.5</v>
      </c>
      <c r="G230" s="21">
        <v>0</v>
      </c>
      <c r="H230" s="21">
        <v>1.3</v>
      </c>
      <c r="I230" s="21">
        <v>1.3</v>
      </c>
      <c r="J230" s="21">
        <v>1.3</v>
      </c>
      <c r="K230" s="21">
        <v>0</v>
      </c>
      <c r="L230" s="21">
        <v>1.3</v>
      </c>
      <c r="M230" s="21">
        <v>1.3</v>
      </c>
      <c r="N230" s="21">
        <v>1.3</v>
      </c>
      <c r="O230" s="21">
        <v>0</v>
      </c>
      <c r="P230" s="97"/>
      <c r="Q230" s="97"/>
    </row>
    <row r="231" spans="1:17" ht="22.5">
      <c r="A231" s="248"/>
      <c r="B231" s="245"/>
      <c r="C231" s="20" t="s">
        <v>404</v>
      </c>
      <c r="D231" s="21">
        <v>0.4</v>
      </c>
      <c r="E231" s="21">
        <v>0.4</v>
      </c>
      <c r="F231" s="21">
        <v>0.4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97"/>
      <c r="Q231" s="97"/>
    </row>
    <row r="232" spans="1:17" ht="17.45" customHeight="1">
      <c r="A232" s="235" t="s">
        <v>77</v>
      </c>
      <c r="B232" s="236"/>
      <c r="C232" s="142"/>
      <c r="D232" s="167">
        <f t="shared" ref="D232:O232" si="28">SUBTOTAL(9,D233:D234)</f>
        <v>302.10000000000002</v>
      </c>
      <c r="E232" s="167">
        <f t="shared" si="28"/>
        <v>294.7</v>
      </c>
      <c r="F232" s="167">
        <f t="shared" si="28"/>
        <v>214.1</v>
      </c>
      <c r="G232" s="167">
        <f t="shared" si="28"/>
        <v>7.4</v>
      </c>
      <c r="H232" s="167">
        <f t="shared" si="28"/>
        <v>61.6</v>
      </c>
      <c r="I232" s="167">
        <f t="shared" si="28"/>
        <v>61.6</v>
      </c>
      <c r="J232" s="167">
        <f t="shared" si="28"/>
        <v>50</v>
      </c>
      <c r="K232" s="167">
        <f t="shared" si="28"/>
        <v>0</v>
      </c>
      <c r="L232" s="167">
        <f t="shared" si="28"/>
        <v>59.3</v>
      </c>
      <c r="M232" s="143">
        <f t="shared" si="28"/>
        <v>59.3</v>
      </c>
      <c r="N232" s="143">
        <f t="shared" si="28"/>
        <v>50</v>
      </c>
      <c r="O232" s="143">
        <f t="shared" si="28"/>
        <v>0</v>
      </c>
      <c r="P232" s="168">
        <f>SUM(L232/D232*100)</f>
        <v>19.629261833829855</v>
      </c>
      <c r="Q232" s="168">
        <f>SUM(L232/H232*100)</f>
        <v>96.266233766233753</v>
      </c>
    </row>
    <row r="233" spans="1:17" ht="12.75">
      <c r="A233" s="240"/>
      <c r="B233" s="243" t="s">
        <v>411</v>
      </c>
      <c r="C233" s="20" t="s">
        <v>111</v>
      </c>
      <c r="D233" s="21">
        <v>2</v>
      </c>
      <c r="E233" s="21">
        <v>2</v>
      </c>
      <c r="F233" s="21">
        <v>0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0</v>
      </c>
      <c r="N233" s="21">
        <v>0</v>
      </c>
      <c r="O233" s="21">
        <v>0</v>
      </c>
      <c r="P233" s="97"/>
      <c r="Q233" s="97"/>
    </row>
    <row r="234" spans="1:17" ht="16.899999999999999" customHeight="1">
      <c r="A234" s="242"/>
      <c r="B234" s="245"/>
      <c r="C234" s="20" t="s">
        <v>104</v>
      </c>
      <c r="D234" s="21">
        <v>300.10000000000002</v>
      </c>
      <c r="E234" s="21">
        <v>292.7</v>
      </c>
      <c r="F234" s="21">
        <v>214.1</v>
      </c>
      <c r="G234" s="21">
        <v>7.4</v>
      </c>
      <c r="H234" s="21">
        <v>61.6</v>
      </c>
      <c r="I234" s="21">
        <v>61.6</v>
      </c>
      <c r="J234" s="21">
        <v>50</v>
      </c>
      <c r="K234" s="21">
        <v>0</v>
      </c>
      <c r="L234" s="21">
        <v>59.3</v>
      </c>
      <c r="M234" s="21">
        <v>59.3</v>
      </c>
      <c r="N234" s="21">
        <v>50</v>
      </c>
      <c r="O234" s="21">
        <v>0</v>
      </c>
      <c r="P234" s="97"/>
      <c r="Q234" s="97"/>
    </row>
    <row r="235" spans="1:17" ht="15.6" customHeight="1">
      <c r="A235" s="235" t="s">
        <v>75</v>
      </c>
      <c r="B235" s="236"/>
      <c r="C235" s="142"/>
      <c r="D235" s="167">
        <f t="shared" ref="D235:O235" si="29">SUBTOTAL(9,D236:D239)</f>
        <v>741.2</v>
      </c>
      <c r="E235" s="167">
        <f t="shared" si="29"/>
        <v>474.6</v>
      </c>
      <c r="F235" s="167">
        <f t="shared" si="29"/>
        <v>350.59999999999997</v>
      </c>
      <c r="G235" s="167">
        <f t="shared" si="29"/>
        <v>266.60000000000002</v>
      </c>
      <c r="H235" s="167">
        <f t="shared" si="29"/>
        <v>119.4</v>
      </c>
      <c r="I235" s="167">
        <f t="shared" si="29"/>
        <v>108.5</v>
      </c>
      <c r="J235" s="167">
        <f t="shared" si="29"/>
        <v>87.699999999999989</v>
      </c>
      <c r="K235" s="167">
        <f t="shared" si="29"/>
        <v>10.9</v>
      </c>
      <c r="L235" s="167">
        <f t="shared" si="29"/>
        <v>85.1</v>
      </c>
      <c r="M235" s="143">
        <f t="shared" si="29"/>
        <v>83.699999999999989</v>
      </c>
      <c r="N235" s="143">
        <f t="shared" si="29"/>
        <v>73.399999999999991</v>
      </c>
      <c r="O235" s="143">
        <f t="shared" si="29"/>
        <v>1.4</v>
      </c>
      <c r="P235" s="168">
        <f>SUM(L235/D235*100)</f>
        <v>11.481381543443064</v>
      </c>
      <c r="Q235" s="168">
        <f>SUM(L235/H235*100)</f>
        <v>71.273031825795641</v>
      </c>
    </row>
    <row r="236" spans="1:17" ht="12.75">
      <c r="A236" s="240"/>
      <c r="B236" s="243" t="s">
        <v>411</v>
      </c>
      <c r="C236" s="20" t="s">
        <v>102</v>
      </c>
      <c r="D236" s="21">
        <v>127</v>
      </c>
      <c r="E236" s="21">
        <v>4.5999999999999996</v>
      </c>
      <c r="F236" s="21">
        <v>0</v>
      </c>
      <c r="G236" s="21">
        <v>122.4</v>
      </c>
      <c r="H236" s="21">
        <v>1.6</v>
      </c>
      <c r="I236" s="21">
        <v>1.6</v>
      </c>
      <c r="J236" s="21">
        <v>0</v>
      </c>
      <c r="K236" s="21">
        <v>0</v>
      </c>
      <c r="L236" s="21">
        <v>1.6</v>
      </c>
      <c r="M236" s="21">
        <v>1.6</v>
      </c>
      <c r="N236" s="21">
        <v>1.6</v>
      </c>
      <c r="O236" s="21">
        <v>0</v>
      </c>
      <c r="P236" s="97"/>
      <c r="Q236" s="97"/>
    </row>
    <row r="237" spans="1:17" ht="12.75">
      <c r="A237" s="241"/>
      <c r="B237" s="244"/>
      <c r="C237" s="20" t="s">
        <v>111</v>
      </c>
      <c r="D237" s="21">
        <v>20</v>
      </c>
      <c r="E237" s="21">
        <v>20</v>
      </c>
      <c r="F237" s="21">
        <v>2.4</v>
      </c>
      <c r="G237" s="21">
        <v>0</v>
      </c>
      <c r="H237" s="21">
        <v>0.6</v>
      </c>
      <c r="I237" s="21">
        <v>0.6</v>
      </c>
      <c r="J237" s="21">
        <v>0.6</v>
      </c>
      <c r="K237" s="21">
        <v>0</v>
      </c>
      <c r="L237" s="21">
        <v>0</v>
      </c>
      <c r="M237" s="21">
        <v>0</v>
      </c>
      <c r="N237" s="21">
        <v>0</v>
      </c>
      <c r="O237" s="21">
        <v>0</v>
      </c>
      <c r="P237" s="97"/>
      <c r="Q237" s="97"/>
    </row>
    <row r="238" spans="1:17" ht="12.75">
      <c r="A238" s="241"/>
      <c r="B238" s="244"/>
      <c r="C238" s="20" t="s">
        <v>104</v>
      </c>
      <c r="D238" s="21">
        <v>566.20000000000005</v>
      </c>
      <c r="E238" s="21">
        <v>436.9</v>
      </c>
      <c r="F238" s="21">
        <v>348.2</v>
      </c>
      <c r="G238" s="21">
        <v>129.30000000000001</v>
      </c>
      <c r="H238" s="21">
        <v>108.2</v>
      </c>
      <c r="I238" s="21">
        <v>102.3</v>
      </c>
      <c r="J238" s="21">
        <v>87.1</v>
      </c>
      <c r="K238" s="21">
        <v>5.9</v>
      </c>
      <c r="L238" s="21">
        <v>83.5</v>
      </c>
      <c r="M238" s="21">
        <v>82.1</v>
      </c>
      <c r="N238" s="21">
        <v>71.8</v>
      </c>
      <c r="O238" s="21">
        <v>1.4</v>
      </c>
      <c r="P238" s="97"/>
      <c r="Q238" s="97"/>
    </row>
    <row r="239" spans="1:17" ht="12.75">
      <c r="A239" s="242"/>
      <c r="B239" s="245"/>
      <c r="C239" s="20" t="s">
        <v>409</v>
      </c>
      <c r="D239" s="21">
        <v>28</v>
      </c>
      <c r="E239" s="21">
        <v>13.1</v>
      </c>
      <c r="F239" s="21">
        <v>0</v>
      </c>
      <c r="G239" s="21">
        <v>14.9</v>
      </c>
      <c r="H239" s="21">
        <v>9</v>
      </c>
      <c r="I239" s="21">
        <v>4</v>
      </c>
      <c r="J239" s="21">
        <v>0</v>
      </c>
      <c r="K239" s="21">
        <v>5</v>
      </c>
      <c r="L239" s="21">
        <v>0</v>
      </c>
      <c r="M239" s="21">
        <v>0</v>
      </c>
      <c r="N239" s="21">
        <v>0</v>
      </c>
      <c r="O239" s="21">
        <v>0</v>
      </c>
      <c r="P239" s="97"/>
      <c r="Q239" s="97"/>
    </row>
    <row r="240" spans="1:17" ht="17.45" customHeight="1">
      <c r="A240" s="235" t="s">
        <v>124</v>
      </c>
      <c r="B240" s="236"/>
      <c r="C240" s="142"/>
      <c r="D240" s="167">
        <f t="shared" ref="D240:O240" si="30">SUBTOTAL(9,D241:D242)</f>
        <v>459.20000000000005</v>
      </c>
      <c r="E240" s="167">
        <f t="shared" si="30"/>
        <v>459.20000000000005</v>
      </c>
      <c r="F240" s="167">
        <f t="shared" si="30"/>
        <v>423.4</v>
      </c>
      <c r="G240" s="167">
        <f t="shared" si="30"/>
        <v>0</v>
      </c>
      <c r="H240" s="167">
        <f t="shared" si="30"/>
        <v>115.9</v>
      </c>
      <c r="I240" s="167">
        <f t="shared" si="30"/>
        <v>115.9</v>
      </c>
      <c r="J240" s="167">
        <f t="shared" si="30"/>
        <v>104.5</v>
      </c>
      <c r="K240" s="167">
        <f t="shared" si="30"/>
        <v>0</v>
      </c>
      <c r="L240" s="167">
        <f t="shared" si="30"/>
        <v>74.8</v>
      </c>
      <c r="M240" s="143">
        <f t="shared" si="30"/>
        <v>74.8</v>
      </c>
      <c r="N240" s="143">
        <f t="shared" si="30"/>
        <v>68.2</v>
      </c>
      <c r="O240" s="143">
        <f t="shared" si="30"/>
        <v>0</v>
      </c>
      <c r="P240" s="168">
        <f>SUM(L240/D240*100)</f>
        <v>16.289198606271775</v>
      </c>
      <c r="Q240" s="168">
        <f>SUM(L240/H240*100)</f>
        <v>64.538395168248485</v>
      </c>
    </row>
    <row r="241" spans="1:17" ht="12.75">
      <c r="A241" s="240"/>
      <c r="B241" s="243" t="s">
        <v>402</v>
      </c>
      <c r="C241" s="20" t="s">
        <v>103</v>
      </c>
      <c r="D241" s="21">
        <v>258.60000000000002</v>
      </c>
      <c r="E241" s="21">
        <v>258.60000000000002</v>
      </c>
      <c r="F241" s="21">
        <v>252.6</v>
      </c>
      <c r="G241" s="21">
        <v>0</v>
      </c>
      <c r="H241" s="21">
        <v>54.1</v>
      </c>
      <c r="I241" s="21">
        <v>54.1</v>
      </c>
      <c r="J241" s="21">
        <v>52.7</v>
      </c>
      <c r="K241" s="21">
        <v>0</v>
      </c>
      <c r="L241" s="21">
        <v>35.4</v>
      </c>
      <c r="M241" s="21">
        <v>35.4</v>
      </c>
      <c r="N241" s="21">
        <v>34.5</v>
      </c>
      <c r="O241" s="21">
        <v>0</v>
      </c>
      <c r="P241" s="97"/>
      <c r="Q241" s="97"/>
    </row>
    <row r="242" spans="1:17" ht="12.75">
      <c r="A242" s="242"/>
      <c r="B242" s="245"/>
      <c r="C242" s="20" t="s">
        <v>104</v>
      </c>
      <c r="D242" s="21">
        <v>200.6</v>
      </c>
      <c r="E242" s="21">
        <v>200.6</v>
      </c>
      <c r="F242" s="21">
        <v>170.8</v>
      </c>
      <c r="G242" s="21">
        <v>0</v>
      </c>
      <c r="H242" s="21">
        <v>61.8</v>
      </c>
      <c r="I242" s="21">
        <v>61.8</v>
      </c>
      <c r="J242" s="21">
        <v>51.8</v>
      </c>
      <c r="K242" s="21">
        <v>0</v>
      </c>
      <c r="L242" s="21">
        <v>39.4</v>
      </c>
      <c r="M242" s="21">
        <v>39.4</v>
      </c>
      <c r="N242" s="21">
        <v>33.700000000000003</v>
      </c>
      <c r="O242" s="21">
        <v>0</v>
      </c>
      <c r="P242" s="97"/>
      <c r="Q242" s="97"/>
    </row>
    <row r="243" spans="1:17" ht="21">
      <c r="A243" s="141" t="s">
        <v>60</v>
      </c>
      <c r="B243" s="141"/>
      <c r="C243" s="142"/>
      <c r="D243" s="167">
        <f t="shared" ref="D243:O243" si="31">SUBTOTAL(9,D244:D247)</f>
        <v>1279.8</v>
      </c>
      <c r="E243" s="167">
        <f t="shared" si="31"/>
        <v>1279.8</v>
      </c>
      <c r="F243" s="167">
        <f t="shared" si="31"/>
        <v>1004</v>
      </c>
      <c r="G243" s="167">
        <f t="shared" si="31"/>
        <v>0</v>
      </c>
      <c r="H243" s="167">
        <f t="shared" si="31"/>
        <v>319.2</v>
      </c>
      <c r="I243" s="167">
        <f t="shared" si="31"/>
        <v>319.2</v>
      </c>
      <c r="J243" s="167">
        <f t="shared" si="31"/>
        <v>251.2</v>
      </c>
      <c r="K243" s="167">
        <f t="shared" si="31"/>
        <v>0</v>
      </c>
      <c r="L243" s="167">
        <f t="shared" si="31"/>
        <v>293.7</v>
      </c>
      <c r="M243" s="143">
        <f t="shared" si="31"/>
        <v>293.7</v>
      </c>
      <c r="N243" s="143">
        <f t="shared" si="31"/>
        <v>244.8</v>
      </c>
      <c r="O243" s="143">
        <f t="shared" si="31"/>
        <v>0</v>
      </c>
      <c r="P243" s="168">
        <f>SUM(L243/D243*100)</f>
        <v>22.948898265353961</v>
      </c>
      <c r="Q243" s="168">
        <f>SUM(L243/H243*100)</f>
        <v>92.011278195488728</v>
      </c>
    </row>
    <row r="244" spans="1:17" ht="12.75">
      <c r="A244" s="240"/>
      <c r="B244" s="243" t="s">
        <v>402</v>
      </c>
      <c r="C244" s="20" t="s">
        <v>111</v>
      </c>
      <c r="D244" s="21">
        <v>110.6</v>
      </c>
      <c r="E244" s="21">
        <v>110.6</v>
      </c>
      <c r="F244" s="21">
        <v>10.1</v>
      </c>
      <c r="G244" s="21">
        <v>0</v>
      </c>
      <c r="H244" s="21">
        <v>29</v>
      </c>
      <c r="I244" s="21">
        <v>29</v>
      </c>
      <c r="J244" s="21">
        <v>2.5</v>
      </c>
      <c r="K244" s="21">
        <v>0</v>
      </c>
      <c r="L244" s="21">
        <v>18.2</v>
      </c>
      <c r="M244" s="21">
        <v>18.2</v>
      </c>
      <c r="N244" s="21">
        <v>1</v>
      </c>
      <c r="O244" s="21">
        <v>0</v>
      </c>
      <c r="P244" s="97"/>
      <c r="Q244" s="97"/>
    </row>
    <row r="245" spans="1:17" ht="12.75">
      <c r="A245" s="241"/>
      <c r="B245" s="245"/>
      <c r="C245" s="20" t="s">
        <v>104</v>
      </c>
      <c r="D245" s="21">
        <v>237.6</v>
      </c>
      <c r="E245" s="21">
        <v>237.6</v>
      </c>
      <c r="F245" s="21">
        <v>199.1</v>
      </c>
      <c r="G245" s="21">
        <v>0</v>
      </c>
      <c r="H245" s="21">
        <v>60.1</v>
      </c>
      <c r="I245" s="21">
        <v>60.1</v>
      </c>
      <c r="J245" s="21">
        <v>50</v>
      </c>
      <c r="K245" s="21">
        <v>0</v>
      </c>
      <c r="L245" s="21">
        <v>50</v>
      </c>
      <c r="M245" s="21">
        <v>50</v>
      </c>
      <c r="N245" s="21">
        <v>46.7</v>
      </c>
      <c r="O245" s="21">
        <v>0</v>
      </c>
      <c r="P245" s="97"/>
      <c r="Q245" s="97"/>
    </row>
    <row r="246" spans="1:17" ht="12.75">
      <c r="A246" s="241"/>
      <c r="B246" s="19" t="s">
        <v>421</v>
      </c>
      <c r="C246" s="20" t="s">
        <v>108</v>
      </c>
      <c r="D246" s="21">
        <v>12.7</v>
      </c>
      <c r="E246" s="21">
        <v>12.7</v>
      </c>
      <c r="F246" s="21">
        <v>0</v>
      </c>
      <c r="G246" s="21">
        <v>0</v>
      </c>
      <c r="H246" s="21">
        <v>4.2</v>
      </c>
      <c r="I246" s="21">
        <v>4.2</v>
      </c>
      <c r="J246" s="21">
        <v>0</v>
      </c>
      <c r="K246" s="21">
        <v>0</v>
      </c>
      <c r="L246" s="21">
        <v>2.6</v>
      </c>
      <c r="M246" s="21">
        <v>2.6</v>
      </c>
      <c r="N246" s="21">
        <v>0</v>
      </c>
      <c r="O246" s="21">
        <v>0</v>
      </c>
      <c r="P246" s="97"/>
      <c r="Q246" s="97"/>
    </row>
    <row r="247" spans="1:17" ht="33.75">
      <c r="A247" s="242"/>
      <c r="B247" s="19" t="s">
        <v>419</v>
      </c>
      <c r="C247" s="20" t="s">
        <v>104</v>
      </c>
      <c r="D247" s="21">
        <v>918.9</v>
      </c>
      <c r="E247" s="21">
        <v>918.9</v>
      </c>
      <c r="F247" s="21">
        <v>794.8</v>
      </c>
      <c r="G247" s="21">
        <v>0</v>
      </c>
      <c r="H247" s="21">
        <v>225.9</v>
      </c>
      <c r="I247" s="21">
        <v>225.9</v>
      </c>
      <c r="J247" s="21">
        <v>198.7</v>
      </c>
      <c r="K247" s="21">
        <v>0</v>
      </c>
      <c r="L247" s="21">
        <v>222.9</v>
      </c>
      <c r="M247" s="21">
        <v>222.9</v>
      </c>
      <c r="N247" s="21">
        <v>197.1</v>
      </c>
      <c r="O247" s="21">
        <v>0</v>
      </c>
      <c r="P247" s="97"/>
      <c r="Q247" s="97"/>
    </row>
    <row r="248" spans="1:17" ht="25.9" customHeight="1">
      <c r="A248" s="235" t="s">
        <v>66</v>
      </c>
      <c r="B248" s="236"/>
      <c r="C248" s="142"/>
      <c r="D248" s="167">
        <f>SUBTOTAL(9,D249:D254)</f>
        <v>1249.5</v>
      </c>
      <c r="E248" s="167">
        <f t="shared" ref="E248:O248" si="32">SUBTOTAL(9,E249:E254)</f>
        <v>1194.5999999999999</v>
      </c>
      <c r="F248" s="167">
        <f t="shared" si="32"/>
        <v>958.3</v>
      </c>
      <c r="G248" s="167">
        <f t="shared" si="32"/>
        <v>54.900000000000006</v>
      </c>
      <c r="H248" s="167">
        <f t="shared" si="32"/>
        <v>289.7</v>
      </c>
      <c r="I248" s="167">
        <f t="shared" si="32"/>
        <v>269.8</v>
      </c>
      <c r="J248" s="167">
        <f t="shared" si="32"/>
        <v>209.2</v>
      </c>
      <c r="K248" s="167">
        <f t="shared" si="32"/>
        <v>19.899999999999999</v>
      </c>
      <c r="L248" s="167">
        <f t="shared" si="32"/>
        <v>186.29999999999998</v>
      </c>
      <c r="M248" s="143">
        <f t="shared" si="32"/>
        <v>168</v>
      </c>
      <c r="N248" s="143">
        <f t="shared" si="32"/>
        <v>132.6</v>
      </c>
      <c r="O248" s="143">
        <f t="shared" si="32"/>
        <v>18.3</v>
      </c>
      <c r="P248" s="168">
        <f>SUM(L248/D248*100)</f>
        <v>14.909963985594235</v>
      </c>
      <c r="Q248" s="168">
        <f>SUM(L248/H248*100)</f>
        <v>64.307904729030028</v>
      </c>
    </row>
    <row r="249" spans="1:17" ht="12.75">
      <c r="A249" s="240"/>
      <c r="B249" s="243" t="s">
        <v>421</v>
      </c>
      <c r="C249" s="20" t="s">
        <v>108</v>
      </c>
      <c r="D249" s="21">
        <v>42.5</v>
      </c>
      <c r="E249" s="21">
        <v>42.5</v>
      </c>
      <c r="F249" s="21">
        <v>0</v>
      </c>
      <c r="G249" s="21">
        <v>0</v>
      </c>
      <c r="H249" s="21">
        <v>10.5</v>
      </c>
      <c r="I249" s="21">
        <v>10.5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0</v>
      </c>
      <c r="P249" s="97"/>
      <c r="Q249" s="97"/>
    </row>
    <row r="250" spans="1:17" ht="12.75">
      <c r="A250" s="241"/>
      <c r="B250" s="244"/>
      <c r="C250" s="20" t="s">
        <v>368</v>
      </c>
      <c r="D250" s="21">
        <v>28.7</v>
      </c>
      <c r="E250" s="21">
        <v>15.1</v>
      </c>
      <c r="F250" s="21">
        <v>7.3</v>
      </c>
      <c r="G250" s="21">
        <v>13.6</v>
      </c>
      <c r="H250" s="21">
        <v>27.3</v>
      </c>
      <c r="I250" s="21">
        <v>13.7</v>
      </c>
      <c r="J250" s="21">
        <v>7.3</v>
      </c>
      <c r="K250" s="21">
        <v>13.6</v>
      </c>
      <c r="L250" s="21">
        <v>19</v>
      </c>
      <c r="M250" s="21">
        <v>6.6</v>
      </c>
      <c r="N250" s="21">
        <v>2.5</v>
      </c>
      <c r="O250" s="21">
        <v>12.4</v>
      </c>
      <c r="P250" s="97"/>
      <c r="Q250" s="97"/>
    </row>
    <row r="251" spans="1:17" ht="12.75">
      <c r="A251" s="241"/>
      <c r="B251" s="244"/>
      <c r="C251" s="20" t="s">
        <v>369</v>
      </c>
      <c r="D251" s="21">
        <v>5</v>
      </c>
      <c r="E251" s="21">
        <v>2.4</v>
      </c>
      <c r="F251" s="21">
        <v>1.3</v>
      </c>
      <c r="G251" s="21">
        <v>2.6</v>
      </c>
      <c r="H251" s="21">
        <v>5</v>
      </c>
      <c r="I251" s="21">
        <v>2.4</v>
      </c>
      <c r="J251" s="21">
        <v>1.3</v>
      </c>
      <c r="K251" s="21">
        <v>2.6</v>
      </c>
      <c r="L251" s="21">
        <v>3.4</v>
      </c>
      <c r="M251" s="21">
        <v>1.2</v>
      </c>
      <c r="N251" s="21">
        <v>0.4</v>
      </c>
      <c r="O251" s="21">
        <v>2.2000000000000002</v>
      </c>
      <c r="P251" s="97"/>
      <c r="Q251" s="97"/>
    </row>
    <row r="252" spans="1:17" ht="12.75">
      <c r="A252" s="241"/>
      <c r="B252" s="244"/>
      <c r="C252" s="20" t="s">
        <v>111</v>
      </c>
      <c r="D252" s="21">
        <v>4</v>
      </c>
      <c r="E252" s="21">
        <v>3</v>
      </c>
      <c r="F252" s="21">
        <v>2</v>
      </c>
      <c r="G252" s="21">
        <v>1</v>
      </c>
      <c r="H252" s="21">
        <v>0</v>
      </c>
      <c r="I252" s="21">
        <v>0</v>
      </c>
      <c r="J252" s="21">
        <v>0</v>
      </c>
      <c r="K252" s="21">
        <v>0</v>
      </c>
      <c r="L252" s="21">
        <v>0</v>
      </c>
      <c r="M252" s="21">
        <v>0</v>
      </c>
      <c r="N252" s="21">
        <v>0</v>
      </c>
      <c r="O252" s="21">
        <v>0</v>
      </c>
      <c r="P252" s="97"/>
      <c r="Q252" s="97"/>
    </row>
    <row r="253" spans="1:17" ht="12.75">
      <c r="A253" s="241"/>
      <c r="B253" s="244"/>
      <c r="C253" s="20" t="s">
        <v>104</v>
      </c>
      <c r="D253" s="21">
        <v>509.9</v>
      </c>
      <c r="E253" s="21">
        <v>472.2</v>
      </c>
      <c r="F253" s="21">
        <v>371.8</v>
      </c>
      <c r="G253" s="21">
        <v>37.700000000000003</v>
      </c>
      <c r="H253" s="21">
        <v>84.4</v>
      </c>
      <c r="I253" s="21">
        <v>80.7</v>
      </c>
      <c r="J253" s="21">
        <v>58.6</v>
      </c>
      <c r="K253" s="21">
        <v>3.7</v>
      </c>
      <c r="L253" s="21">
        <v>67.8</v>
      </c>
      <c r="M253" s="21">
        <v>64.099999999999994</v>
      </c>
      <c r="N253" s="21">
        <v>47.9</v>
      </c>
      <c r="O253" s="21">
        <v>3.7</v>
      </c>
      <c r="P253" s="97"/>
      <c r="Q253" s="97"/>
    </row>
    <row r="254" spans="1:17" ht="12.75">
      <c r="A254" s="242"/>
      <c r="B254" s="245"/>
      <c r="C254" s="20" t="s">
        <v>106</v>
      </c>
      <c r="D254" s="21">
        <v>659.4</v>
      </c>
      <c r="E254" s="21">
        <v>659.4</v>
      </c>
      <c r="F254" s="21">
        <v>575.9</v>
      </c>
      <c r="G254" s="21">
        <v>0</v>
      </c>
      <c r="H254" s="21">
        <v>162.5</v>
      </c>
      <c r="I254" s="21">
        <v>162.5</v>
      </c>
      <c r="J254" s="21">
        <v>142</v>
      </c>
      <c r="K254" s="21">
        <v>0</v>
      </c>
      <c r="L254" s="21">
        <v>96.1</v>
      </c>
      <c r="M254" s="21">
        <v>96.1</v>
      </c>
      <c r="N254" s="21">
        <v>81.8</v>
      </c>
      <c r="O254" s="21">
        <v>0</v>
      </c>
      <c r="P254" s="97"/>
      <c r="Q254" s="97"/>
    </row>
    <row r="255" spans="1:17" ht="19.899999999999999" customHeight="1">
      <c r="A255" s="235" t="s">
        <v>125</v>
      </c>
      <c r="B255" s="236"/>
      <c r="C255" s="142"/>
      <c r="D255" s="167">
        <f t="shared" ref="D255:O255" si="33">SUBTOTAL(9,D256:D258)</f>
        <v>1587</v>
      </c>
      <c r="E255" s="167">
        <f t="shared" si="33"/>
        <v>1579</v>
      </c>
      <c r="F255" s="167">
        <f t="shared" si="33"/>
        <v>1464.1999999999998</v>
      </c>
      <c r="G255" s="167">
        <f t="shared" si="33"/>
        <v>8</v>
      </c>
      <c r="H255" s="167">
        <f t="shared" si="33"/>
        <v>389.7</v>
      </c>
      <c r="I255" s="167">
        <f t="shared" si="33"/>
        <v>389.7</v>
      </c>
      <c r="J255" s="167">
        <f t="shared" si="33"/>
        <v>363.9</v>
      </c>
      <c r="K255" s="167">
        <f t="shared" si="33"/>
        <v>0</v>
      </c>
      <c r="L255" s="167">
        <f t="shared" si="33"/>
        <v>215.3</v>
      </c>
      <c r="M255" s="143">
        <f t="shared" si="33"/>
        <v>215.3</v>
      </c>
      <c r="N255" s="143">
        <f t="shared" si="33"/>
        <v>196.8</v>
      </c>
      <c r="O255" s="143">
        <f t="shared" si="33"/>
        <v>0</v>
      </c>
      <c r="P255" s="168">
        <f>SUM(L255/D255*100)</f>
        <v>13.566477630749842</v>
      </c>
      <c r="Q255" s="168">
        <f>SUM(L255/H255*100)</f>
        <v>55.247626379266102</v>
      </c>
    </row>
    <row r="256" spans="1:17" ht="12.75">
      <c r="A256" s="240"/>
      <c r="B256" s="243" t="s">
        <v>420</v>
      </c>
      <c r="C256" s="20" t="s">
        <v>111</v>
      </c>
      <c r="D256" s="21">
        <v>75.3</v>
      </c>
      <c r="E256" s="21">
        <v>75.3</v>
      </c>
      <c r="F256" s="21">
        <v>70</v>
      </c>
      <c r="G256" s="21">
        <v>0</v>
      </c>
      <c r="H256" s="21">
        <v>16.3</v>
      </c>
      <c r="I256" s="21">
        <v>16.3</v>
      </c>
      <c r="J256" s="21">
        <v>15.5</v>
      </c>
      <c r="K256" s="21">
        <v>0</v>
      </c>
      <c r="L256" s="21">
        <v>10.3</v>
      </c>
      <c r="M256" s="21">
        <v>10.3</v>
      </c>
      <c r="N256" s="21">
        <v>10</v>
      </c>
      <c r="O256" s="21">
        <v>0</v>
      </c>
      <c r="P256" s="97"/>
      <c r="Q256" s="97"/>
    </row>
    <row r="257" spans="1:17" ht="12.75">
      <c r="A257" s="241"/>
      <c r="B257" s="244"/>
      <c r="C257" s="20" t="s">
        <v>104</v>
      </c>
      <c r="D257" s="21">
        <v>820</v>
      </c>
      <c r="E257" s="21">
        <v>812</v>
      </c>
      <c r="F257" s="21">
        <v>723.4</v>
      </c>
      <c r="G257" s="21">
        <v>8</v>
      </c>
      <c r="H257" s="21">
        <v>200.2</v>
      </c>
      <c r="I257" s="21">
        <v>200.2</v>
      </c>
      <c r="J257" s="21">
        <v>180.6</v>
      </c>
      <c r="K257" s="21">
        <v>0</v>
      </c>
      <c r="L257" s="21">
        <v>121.3</v>
      </c>
      <c r="M257" s="21">
        <v>121.3</v>
      </c>
      <c r="N257" s="21">
        <v>105.5</v>
      </c>
      <c r="O257" s="21">
        <v>0</v>
      </c>
      <c r="P257" s="97"/>
      <c r="Q257" s="97"/>
    </row>
    <row r="258" spans="1:17" ht="12.75">
      <c r="A258" s="242"/>
      <c r="B258" s="245"/>
      <c r="C258" s="20" t="s">
        <v>106</v>
      </c>
      <c r="D258" s="21">
        <v>691.7</v>
      </c>
      <c r="E258" s="21">
        <v>691.7</v>
      </c>
      <c r="F258" s="21">
        <v>670.8</v>
      </c>
      <c r="G258" s="21">
        <v>0</v>
      </c>
      <c r="H258" s="21">
        <v>173.2</v>
      </c>
      <c r="I258" s="21">
        <v>173.2</v>
      </c>
      <c r="J258" s="21">
        <v>167.8</v>
      </c>
      <c r="K258" s="21">
        <v>0</v>
      </c>
      <c r="L258" s="21">
        <v>83.7</v>
      </c>
      <c r="M258" s="21">
        <v>83.7</v>
      </c>
      <c r="N258" s="21">
        <v>81.3</v>
      </c>
      <c r="O258" s="21">
        <v>0</v>
      </c>
      <c r="P258" s="97"/>
      <c r="Q258" s="97"/>
    </row>
    <row r="259" spans="1:17">
      <c r="A259" s="235" t="s">
        <v>82</v>
      </c>
      <c r="B259" s="236"/>
      <c r="C259" s="142"/>
      <c r="D259" s="167">
        <f t="shared" ref="D259:O259" si="34">SUBTOTAL(9,D260:D263)</f>
        <v>1814.6000000000001</v>
      </c>
      <c r="E259" s="167">
        <f t="shared" si="34"/>
        <v>1276.4000000000001</v>
      </c>
      <c r="F259" s="167">
        <f t="shared" si="34"/>
        <v>723.69999999999993</v>
      </c>
      <c r="G259" s="167">
        <f t="shared" si="34"/>
        <v>538.20000000000005</v>
      </c>
      <c r="H259" s="167">
        <f t="shared" si="34"/>
        <v>384.1</v>
      </c>
      <c r="I259" s="167">
        <f t="shared" si="34"/>
        <v>334.1</v>
      </c>
      <c r="J259" s="167">
        <f t="shared" si="34"/>
        <v>180</v>
      </c>
      <c r="K259" s="167">
        <f t="shared" si="34"/>
        <v>50</v>
      </c>
      <c r="L259" s="167">
        <f t="shared" si="34"/>
        <v>295.7</v>
      </c>
      <c r="M259" s="143">
        <f t="shared" si="34"/>
        <v>261.8</v>
      </c>
      <c r="N259" s="143">
        <f t="shared" si="34"/>
        <v>174.5</v>
      </c>
      <c r="O259" s="143">
        <f t="shared" si="34"/>
        <v>33.9</v>
      </c>
      <c r="P259" s="168">
        <f>SUM(L259/D259*100)</f>
        <v>16.295602336603107</v>
      </c>
      <c r="Q259" s="168">
        <f>SUM(L259/H259*100)</f>
        <v>76.985160114553494</v>
      </c>
    </row>
    <row r="260" spans="1:17" ht="12.75">
      <c r="A260" s="144"/>
      <c r="B260" s="243" t="s">
        <v>410</v>
      </c>
      <c r="C260" s="20" t="s">
        <v>102</v>
      </c>
      <c r="D260" s="21">
        <v>0</v>
      </c>
      <c r="E260" s="21">
        <v>0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97"/>
      <c r="Q260" s="97"/>
    </row>
    <row r="261" spans="1:17" ht="16.149999999999999" customHeight="1">
      <c r="A261" s="241"/>
      <c r="B261" s="245"/>
      <c r="C261" s="20" t="s">
        <v>104</v>
      </c>
      <c r="D261" s="21">
        <v>38.200000000000003</v>
      </c>
      <c r="E261" s="21">
        <v>0</v>
      </c>
      <c r="F261" s="21">
        <v>0</v>
      </c>
      <c r="G261" s="21">
        <v>38.200000000000003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97"/>
      <c r="Q261" s="97"/>
    </row>
    <row r="262" spans="1:17" ht="12.75">
      <c r="A262" s="241"/>
      <c r="B262" s="243" t="s">
        <v>422</v>
      </c>
      <c r="C262" s="20" t="s">
        <v>111</v>
      </c>
      <c r="D262" s="21">
        <v>85</v>
      </c>
      <c r="E262" s="21">
        <v>85</v>
      </c>
      <c r="F262" s="21">
        <v>32.299999999999997</v>
      </c>
      <c r="G262" s="21">
        <v>0</v>
      </c>
      <c r="H262" s="21">
        <v>20.3</v>
      </c>
      <c r="I262" s="21">
        <v>20.3</v>
      </c>
      <c r="J262" s="21">
        <v>8</v>
      </c>
      <c r="K262" s="21">
        <v>0</v>
      </c>
      <c r="L262" s="21">
        <v>11.9</v>
      </c>
      <c r="M262" s="21">
        <v>11.9</v>
      </c>
      <c r="N262" s="21">
        <v>3</v>
      </c>
      <c r="O262" s="21">
        <v>0</v>
      </c>
      <c r="P262" s="97"/>
      <c r="Q262" s="97"/>
    </row>
    <row r="263" spans="1:17" ht="12.75">
      <c r="A263" s="242"/>
      <c r="B263" s="245"/>
      <c r="C263" s="20" t="s">
        <v>104</v>
      </c>
      <c r="D263" s="21">
        <v>1691.4</v>
      </c>
      <c r="E263" s="21">
        <v>1191.4000000000001</v>
      </c>
      <c r="F263" s="21">
        <v>691.4</v>
      </c>
      <c r="G263" s="21">
        <v>500</v>
      </c>
      <c r="H263" s="21">
        <v>363.8</v>
      </c>
      <c r="I263" s="21">
        <v>313.8</v>
      </c>
      <c r="J263" s="21">
        <v>172</v>
      </c>
      <c r="K263" s="21">
        <v>50</v>
      </c>
      <c r="L263" s="21">
        <v>283.8</v>
      </c>
      <c r="M263" s="21">
        <v>249.9</v>
      </c>
      <c r="N263" s="21">
        <v>171.5</v>
      </c>
      <c r="O263" s="21">
        <v>33.9</v>
      </c>
      <c r="P263" s="97"/>
      <c r="Q263" s="97"/>
    </row>
    <row r="264" spans="1:17" ht="18" customHeight="1">
      <c r="A264" s="235" t="s">
        <v>78</v>
      </c>
      <c r="B264" s="236"/>
      <c r="C264" s="142"/>
      <c r="D264" s="167">
        <f t="shared" ref="D264:O264" si="35">SUBTOTAL(9,D265:D266)</f>
        <v>371.3</v>
      </c>
      <c r="E264" s="167">
        <f t="shared" si="35"/>
        <v>342.9</v>
      </c>
      <c r="F264" s="167">
        <f t="shared" si="35"/>
        <v>239.1</v>
      </c>
      <c r="G264" s="167">
        <f t="shared" si="35"/>
        <v>28.4</v>
      </c>
      <c r="H264" s="167">
        <f t="shared" si="35"/>
        <v>100.7</v>
      </c>
      <c r="I264" s="167">
        <f t="shared" si="35"/>
        <v>83.7</v>
      </c>
      <c r="J264" s="167">
        <f t="shared" si="35"/>
        <v>57</v>
      </c>
      <c r="K264" s="167">
        <f t="shared" si="35"/>
        <v>17</v>
      </c>
      <c r="L264" s="167">
        <f t="shared" si="35"/>
        <v>83.5</v>
      </c>
      <c r="M264" s="143">
        <f t="shared" si="35"/>
        <v>72.099999999999994</v>
      </c>
      <c r="N264" s="143">
        <f t="shared" si="35"/>
        <v>57</v>
      </c>
      <c r="O264" s="143">
        <f t="shared" si="35"/>
        <v>11.4</v>
      </c>
      <c r="P264" s="168">
        <f>SUM(L264/D264*100)</f>
        <v>22.488553730137355</v>
      </c>
      <c r="Q264" s="168">
        <f>SUM(L264/H264*100)</f>
        <v>82.919563058589873</v>
      </c>
    </row>
    <row r="265" spans="1:17" ht="12.75">
      <c r="A265" s="240"/>
      <c r="B265" s="243" t="s">
        <v>411</v>
      </c>
      <c r="C265" s="20" t="s">
        <v>111</v>
      </c>
      <c r="D265" s="21">
        <v>6</v>
      </c>
      <c r="E265" s="21">
        <v>6</v>
      </c>
      <c r="F265" s="21">
        <v>0</v>
      </c>
      <c r="G265" s="21">
        <v>0</v>
      </c>
      <c r="H265" s="21">
        <v>1</v>
      </c>
      <c r="I265" s="21">
        <v>1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97"/>
      <c r="Q265" s="97"/>
    </row>
    <row r="266" spans="1:17" ht="16.149999999999999" customHeight="1">
      <c r="A266" s="242"/>
      <c r="B266" s="245"/>
      <c r="C266" s="20" t="s">
        <v>104</v>
      </c>
      <c r="D266" s="21">
        <v>365.3</v>
      </c>
      <c r="E266" s="21">
        <v>336.9</v>
      </c>
      <c r="F266" s="21">
        <v>239.1</v>
      </c>
      <c r="G266" s="21">
        <v>28.4</v>
      </c>
      <c r="H266" s="21">
        <v>99.7</v>
      </c>
      <c r="I266" s="21">
        <v>82.7</v>
      </c>
      <c r="J266" s="21">
        <v>57</v>
      </c>
      <c r="K266" s="21">
        <v>17</v>
      </c>
      <c r="L266" s="21">
        <v>83.5</v>
      </c>
      <c r="M266" s="21">
        <v>72.099999999999994</v>
      </c>
      <c r="N266" s="21">
        <v>57</v>
      </c>
      <c r="O266" s="21">
        <v>11.4</v>
      </c>
      <c r="P266" s="97"/>
      <c r="Q266" s="97"/>
    </row>
    <row r="267" spans="1:17" ht="15.6" customHeight="1">
      <c r="A267" s="235" t="s">
        <v>79</v>
      </c>
      <c r="B267" s="236"/>
      <c r="C267" s="142"/>
      <c r="D267" s="167">
        <f t="shared" ref="D267:O267" si="36">SUBTOTAL(9,D268:D269)</f>
        <v>453.3</v>
      </c>
      <c r="E267" s="167">
        <f t="shared" si="36"/>
        <v>403.3</v>
      </c>
      <c r="F267" s="167">
        <f t="shared" si="36"/>
        <v>282</v>
      </c>
      <c r="G267" s="167">
        <f t="shared" si="36"/>
        <v>50</v>
      </c>
      <c r="H267" s="167">
        <f t="shared" si="36"/>
        <v>115.4</v>
      </c>
      <c r="I267" s="167">
        <f t="shared" si="36"/>
        <v>115.4</v>
      </c>
      <c r="J267" s="167">
        <f t="shared" si="36"/>
        <v>70</v>
      </c>
      <c r="K267" s="167">
        <f t="shared" si="36"/>
        <v>0</v>
      </c>
      <c r="L267" s="167">
        <f t="shared" si="36"/>
        <v>104.9</v>
      </c>
      <c r="M267" s="143">
        <f t="shared" si="36"/>
        <v>104.9</v>
      </c>
      <c r="N267" s="143">
        <f t="shared" si="36"/>
        <v>68.3</v>
      </c>
      <c r="O267" s="143">
        <f t="shared" si="36"/>
        <v>0</v>
      </c>
      <c r="P267" s="168">
        <f>SUM(L267/D267*100)</f>
        <v>23.14140745643062</v>
      </c>
      <c r="Q267" s="168">
        <f>SUM(L267/H267*100)</f>
        <v>90.901213171577126</v>
      </c>
    </row>
    <row r="268" spans="1:17" ht="12.75">
      <c r="A268" s="240"/>
      <c r="B268" s="243" t="s">
        <v>411</v>
      </c>
      <c r="C268" s="20" t="s">
        <v>111</v>
      </c>
      <c r="D268" s="21">
        <v>11</v>
      </c>
      <c r="E268" s="21">
        <v>11</v>
      </c>
      <c r="F268" s="21">
        <v>0</v>
      </c>
      <c r="G268" s="21">
        <v>0</v>
      </c>
      <c r="H268" s="21">
        <v>9.5</v>
      </c>
      <c r="I268" s="21">
        <v>9.5</v>
      </c>
      <c r="J268" s="21">
        <v>0</v>
      </c>
      <c r="K268" s="21">
        <v>0</v>
      </c>
      <c r="L268" s="21">
        <v>4.5</v>
      </c>
      <c r="M268" s="21">
        <v>4.5</v>
      </c>
      <c r="N268" s="21">
        <v>0</v>
      </c>
      <c r="O268" s="21">
        <v>0</v>
      </c>
      <c r="P268" s="97"/>
      <c r="Q268" s="97"/>
    </row>
    <row r="269" spans="1:17" ht="12.75">
      <c r="A269" s="242"/>
      <c r="B269" s="245"/>
      <c r="C269" s="20" t="s">
        <v>104</v>
      </c>
      <c r="D269" s="21">
        <v>442.3</v>
      </c>
      <c r="E269" s="21">
        <v>392.3</v>
      </c>
      <c r="F269" s="21">
        <v>282</v>
      </c>
      <c r="G269" s="21">
        <v>50</v>
      </c>
      <c r="H269" s="21">
        <v>105.9</v>
      </c>
      <c r="I269" s="21">
        <v>105.9</v>
      </c>
      <c r="J269" s="21">
        <v>70</v>
      </c>
      <c r="K269" s="21">
        <v>0</v>
      </c>
      <c r="L269" s="21">
        <v>100.4</v>
      </c>
      <c r="M269" s="21">
        <v>100.4</v>
      </c>
      <c r="N269" s="21">
        <v>68.3</v>
      </c>
      <c r="O269" s="21">
        <v>0</v>
      </c>
      <c r="P269" s="97"/>
      <c r="Q269" s="97"/>
    </row>
    <row r="270" spans="1:17" ht="15.6" customHeight="1">
      <c r="A270" s="235" t="s">
        <v>80</v>
      </c>
      <c r="B270" s="236"/>
      <c r="C270" s="142"/>
      <c r="D270" s="167">
        <f t="shared" ref="D270:O270" si="37">SUBTOTAL(9,D271:D272)</f>
        <v>530.9</v>
      </c>
      <c r="E270" s="167">
        <f t="shared" si="37"/>
        <v>500.9</v>
      </c>
      <c r="F270" s="167">
        <f t="shared" si="37"/>
        <v>361.5</v>
      </c>
      <c r="G270" s="167">
        <f t="shared" si="37"/>
        <v>30</v>
      </c>
      <c r="H270" s="167">
        <f t="shared" si="37"/>
        <v>116.4</v>
      </c>
      <c r="I270" s="167">
        <f t="shared" si="37"/>
        <v>116.4</v>
      </c>
      <c r="J270" s="167">
        <f t="shared" si="37"/>
        <v>88.7</v>
      </c>
      <c r="K270" s="167">
        <f t="shared" si="37"/>
        <v>0</v>
      </c>
      <c r="L270" s="167">
        <f t="shared" si="37"/>
        <v>88.1</v>
      </c>
      <c r="M270" s="143">
        <f t="shared" si="37"/>
        <v>88.1</v>
      </c>
      <c r="N270" s="143">
        <f t="shared" si="37"/>
        <v>77.5</v>
      </c>
      <c r="O270" s="143">
        <f t="shared" si="37"/>
        <v>0</v>
      </c>
      <c r="P270" s="168">
        <f>SUM(L270/D270*100)</f>
        <v>16.594462233942362</v>
      </c>
      <c r="Q270" s="168">
        <f>SUM(L270/H270*100)</f>
        <v>75.687285223367681</v>
      </c>
    </row>
    <row r="271" spans="1:17" ht="12.75">
      <c r="A271" s="240"/>
      <c r="B271" s="243" t="s">
        <v>198</v>
      </c>
      <c r="C271" s="20" t="s">
        <v>111</v>
      </c>
      <c r="D271" s="21">
        <v>15</v>
      </c>
      <c r="E271" s="21">
        <v>15</v>
      </c>
      <c r="F271" s="21">
        <v>0</v>
      </c>
      <c r="G271" s="21">
        <v>0</v>
      </c>
      <c r="H271" s="21">
        <v>3</v>
      </c>
      <c r="I271" s="21">
        <v>3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97"/>
      <c r="Q271" s="97"/>
    </row>
    <row r="272" spans="1:17" ht="26.45" customHeight="1">
      <c r="A272" s="242"/>
      <c r="B272" s="245"/>
      <c r="C272" s="20" t="s">
        <v>104</v>
      </c>
      <c r="D272" s="21">
        <v>515.9</v>
      </c>
      <c r="E272" s="21">
        <v>485.9</v>
      </c>
      <c r="F272" s="21">
        <v>361.5</v>
      </c>
      <c r="G272" s="21">
        <v>30</v>
      </c>
      <c r="H272" s="21">
        <v>113.4</v>
      </c>
      <c r="I272" s="21">
        <v>113.4</v>
      </c>
      <c r="J272" s="21">
        <v>88.7</v>
      </c>
      <c r="K272" s="21">
        <v>0</v>
      </c>
      <c r="L272" s="21">
        <v>88.1</v>
      </c>
      <c r="M272" s="21">
        <v>88.1</v>
      </c>
      <c r="N272" s="21">
        <v>77.5</v>
      </c>
      <c r="O272" s="21">
        <v>0</v>
      </c>
      <c r="P272" s="97"/>
      <c r="Q272" s="97"/>
    </row>
    <row r="273" spans="1:17" ht="15" customHeight="1">
      <c r="A273" s="235" t="s">
        <v>81</v>
      </c>
      <c r="B273" s="236"/>
      <c r="C273" s="142"/>
      <c r="D273" s="167">
        <f t="shared" ref="D273:O273" si="38">SUBTOTAL(9,D274:D275)</f>
        <v>357.59999999999997</v>
      </c>
      <c r="E273" s="167">
        <f t="shared" si="38"/>
        <v>357.59999999999997</v>
      </c>
      <c r="F273" s="167">
        <f t="shared" si="38"/>
        <v>246.3</v>
      </c>
      <c r="G273" s="167">
        <f t="shared" si="38"/>
        <v>0</v>
      </c>
      <c r="H273" s="167">
        <f t="shared" si="38"/>
        <v>90</v>
      </c>
      <c r="I273" s="167">
        <f t="shared" si="38"/>
        <v>90</v>
      </c>
      <c r="J273" s="167">
        <f t="shared" si="38"/>
        <v>60</v>
      </c>
      <c r="K273" s="167">
        <f t="shared" si="38"/>
        <v>0</v>
      </c>
      <c r="L273" s="167">
        <f t="shared" si="38"/>
        <v>73</v>
      </c>
      <c r="M273" s="143">
        <f t="shared" si="38"/>
        <v>73</v>
      </c>
      <c r="N273" s="143">
        <f t="shared" si="38"/>
        <v>55.4</v>
      </c>
      <c r="O273" s="143">
        <f t="shared" si="38"/>
        <v>0</v>
      </c>
      <c r="P273" s="168">
        <f>SUM(L273/D273*100)</f>
        <v>20.413870246085015</v>
      </c>
      <c r="Q273" s="168">
        <f>SUM(L273/H273*100)</f>
        <v>81.111111111111114</v>
      </c>
    </row>
    <row r="274" spans="1:17" ht="12.75">
      <c r="A274" s="240"/>
      <c r="B274" s="243" t="s">
        <v>414</v>
      </c>
      <c r="C274" s="20" t="s">
        <v>111</v>
      </c>
      <c r="D274" s="21">
        <v>5.4</v>
      </c>
      <c r="E274" s="21">
        <v>5.4</v>
      </c>
      <c r="F274" s="21">
        <v>0</v>
      </c>
      <c r="G274" s="21">
        <v>0</v>
      </c>
      <c r="H274" s="21">
        <v>1.6</v>
      </c>
      <c r="I274" s="21">
        <v>1.6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97"/>
      <c r="Q274" s="97"/>
    </row>
    <row r="275" spans="1:17" ht="23.25" customHeight="1">
      <c r="A275" s="242"/>
      <c r="B275" s="245"/>
      <c r="C275" s="20" t="s">
        <v>104</v>
      </c>
      <c r="D275" s="21">
        <v>352.2</v>
      </c>
      <c r="E275" s="21">
        <v>352.2</v>
      </c>
      <c r="F275" s="21">
        <v>246.3</v>
      </c>
      <c r="G275" s="21">
        <v>0</v>
      </c>
      <c r="H275" s="21">
        <v>88.4</v>
      </c>
      <c r="I275" s="21">
        <v>88.4</v>
      </c>
      <c r="J275" s="21">
        <v>60</v>
      </c>
      <c r="K275" s="21">
        <v>0</v>
      </c>
      <c r="L275" s="21">
        <v>73</v>
      </c>
      <c r="M275" s="21">
        <v>73</v>
      </c>
      <c r="N275" s="21">
        <v>55.4</v>
      </c>
      <c r="O275" s="21">
        <v>0</v>
      </c>
      <c r="P275" s="97"/>
      <c r="Q275" s="97"/>
    </row>
    <row r="276" spans="1:17" ht="17.45" customHeight="1">
      <c r="A276" s="235" t="s">
        <v>126</v>
      </c>
      <c r="B276" s="236"/>
      <c r="C276" s="142"/>
      <c r="D276" s="167">
        <f t="shared" ref="D276:O276" si="39">SUBTOTAL(9,D277:D277)</f>
        <v>162.6</v>
      </c>
      <c r="E276" s="167">
        <f t="shared" si="39"/>
        <v>162.6</v>
      </c>
      <c r="F276" s="167">
        <f t="shared" si="39"/>
        <v>151.30000000000001</v>
      </c>
      <c r="G276" s="167">
        <f t="shared" si="39"/>
        <v>0</v>
      </c>
      <c r="H276" s="167">
        <f t="shared" si="39"/>
        <v>34.4</v>
      </c>
      <c r="I276" s="167">
        <f t="shared" si="39"/>
        <v>34.4</v>
      </c>
      <c r="J276" s="167">
        <f t="shared" si="39"/>
        <v>31.5</v>
      </c>
      <c r="K276" s="167">
        <f t="shared" si="39"/>
        <v>0</v>
      </c>
      <c r="L276" s="167">
        <f t="shared" si="39"/>
        <v>32.1</v>
      </c>
      <c r="M276" s="143">
        <f t="shared" si="39"/>
        <v>32.1</v>
      </c>
      <c r="N276" s="143">
        <f t="shared" si="39"/>
        <v>31.3</v>
      </c>
      <c r="O276" s="143">
        <f t="shared" si="39"/>
        <v>0</v>
      </c>
      <c r="P276" s="168">
        <f>SUM(L276/D276*100)</f>
        <v>19.741697416974173</v>
      </c>
      <c r="Q276" s="168">
        <f>SUM(L276/H276*100)</f>
        <v>93.313953488372107</v>
      </c>
    </row>
    <row r="277" spans="1:17" ht="33" customHeight="1">
      <c r="A277" s="19"/>
      <c r="B277" s="19" t="s">
        <v>413</v>
      </c>
      <c r="C277" s="20" t="s">
        <v>104</v>
      </c>
      <c r="D277" s="21">
        <v>162.6</v>
      </c>
      <c r="E277" s="21">
        <v>162.6</v>
      </c>
      <c r="F277" s="21">
        <v>151.30000000000001</v>
      </c>
      <c r="G277" s="21">
        <v>0</v>
      </c>
      <c r="H277" s="21">
        <v>34.4</v>
      </c>
      <c r="I277" s="21">
        <v>34.4</v>
      </c>
      <c r="J277" s="21">
        <v>31.5</v>
      </c>
      <c r="K277" s="21">
        <v>0</v>
      </c>
      <c r="L277" s="21">
        <v>32.1</v>
      </c>
      <c r="M277" s="21">
        <v>32.1</v>
      </c>
      <c r="N277" s="21">
        <v>31.3</v>
      </c>
      <c r="O277" s="21">
        <v>0</v>
      </c>
      <c r="P277" s="97"/>
      <c r="Q277" s="97"/>
    </row>
    <row r="278" spans="1:17" ht="16.899999999999999" customHeight="1">
      <c r="A278" s="235" t="s">
        <v>83</v>
      </c>
      <c r="B278" s="236"/>
      <c r="C278" s="142"/>
      <c r="D278" s="167">
        <f t="shared" ref="D278:O278" si="40">SUBTOTAL(9,D279:D282)</f>
        <v>966.5</v>
      </c>
      <c r="E278" s="167">
        <f t="shared" si="40"/>
        <v>961.69999999999993</v>
      </c>
      <c r="F278" s="167">
        <f t="shared" si="40"/>
        <v>767.8</v>
      </c>
      <c r="G278" s="167">
        <f t="shared" si="40"/>
        <v>4.8</v>
      </c>
      <c r="H278" s="167">
        <f t="shared" si="40"/>
        <v>215.5</v>
      </c>
      <c r="I278" s="167">
        <f t="shared" si="40"/>
        <v>215.5</v>
      </c>
      <c r="J278" s="167">
        <f t="shared" si="40"/>
        <v>197.29999999999998</v>
      </c>
      <c r="K278" s="167">
        <f t="shared" si="40"/>
        <v>0</v>
      </c>
      <c r="L278" s="167">
        <f t="shared" si="40"/>
        <v>214.2</v>
      </c>
      <c r="M278" s="143">
        <f t="shared" si="40"/>
        <v>214.2</v>
      </c>
      <c r="N278" s="143">
        <f t="shared" si="40"/>
        <v>196.7</v>
      </c>
      <c r="O278" s="143">
        <f t="shared" si="40"/>
        <v>0</v>
      </c>
      <c r="P278" s="168">
        <f>SUM(L278/D278*100)</f>
        <v>22.162441800310397</v>
      </c>
      <c r="Q278" s="168">
        <f>SUM(L278/H278*100)</f>
        <v>99.396751740139209</v>
      </c>
    </row>
    <row r="279" spans="1:17" ht="12.75">
      <c r="A279" s="240"/>
      <c r="B279" s="19" t="s">
        <v>423</v>
      </c>
      <c r="C279" s="20" t="s">
        <v>104</v>
      </c>
      <c r="D279" s="21">
        <v>30</v>
      </c>
      <c r="E279" s="21">
        <v>30</v>
      </c>
      <c r="F279" s="21">
        <v>0</v>
      </c>
      <c r="G279" s="21">
        <v>0</v>
      </c>
      <c r="H279" s="21">
        <v>0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21">
        <v>0</v>
      </c>
      <c r="O279" s="21">
        <v>0</v>
      </c>
      <c r="P279" s="97"/>
      <c r="Q279" s="97"/>
    </row>
    <row r="280" spans="1:17" ht="12.75">
      <c r="A280" s="241"/>
      <c r="B280" s="243" t="s">
        <v>413</v>
      </c>
      <c r="C280" s="20" t="s">
        <v>111</v>
      </c>
      <c r="D280" s="21">
        <v>1</v>
      </c>
      <c r="E280" s="21">
        <v>1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97"/>
      <c r="Q280" s="97"/>
    </row>
    <row r="281" spans="1:17" ht="12.75">
      <c r="A281" s="241"/>
      <c r="B281" s="244"/>
      <c r="C281" s="20" t="s">
        <v>104</v>
      </c>
      <c r="D281" s="21">
        <v>97.7</v>
      </c>
      <c r="E281" s="21">
        <v>92.9</v>
      </c>
      <c r="F281" s="21">
        <v>14.3</v>
      </c>
      <c r="G281" s="21">
        <v>4.8</v>
      </c>
      <c r="H281" s="21">
        <v>6</v>
      </c>
      <c r="I281" s="21">
        <v>6</v>
      </c>
      <c r="J281" s="21">
        <v>3.6</v>
      </c>
      <c r="K281" s="21">
        <v>0</v>
      </c>
      <c r="L281" s="21">
        <v>5</v>
      </c>
      <c r="M281" s="21">
        <v>5</v>
      </c>
      <c r="N281" s="21">
        <v>3</v>
      </c>
      <c r="O281" s="21">
        <v>0</v>
      </c>
      <c r="P281" s="97"/>
      <c r="Q281" s="97"/>
    </row>
    <row r="282" spans="1:17" ht="12.75">
      <c r="A282" s="242"/>
      <c r="B282" s="245"/>
      <c r="C282" s="20" t="s">
        <v>106</v>
      </c>
      <c r="D282" s="21">
        <v>837.8</v>
      </c>
      <c r="E282" s="21">
        <v>837.8</v>
      </c>
      <c r="F282" s="21">
        <v>753.5</v>
      </c>
      <c r="G282" s="21">
        <v>0</v>
      </c>
      <c r="H282" s="21">
        <v>209.5</v>
      </c>
      <c r="I282" s="21">
        <v>209.5</v>
      </c>
      <c r="J282" s="21">
        <v>193.7</v>
      </c>
      <c r="K282" s="21">
        <v>0</v>
      </c>
      <c r="L282" s="21">
        <v>209.2</v>
      </c>
      <c r="M282" s="21">
        <v>209.2</v>
      </c>
      <c r="N282" s="21">
        <v>193.7</v>
      </c>
      <c r="O282" s="21">
        <v>0</v>
      </c>
      <c r="P282" s="97"/>
      <c r="Q282" s="97"/>
    </row>
    <row r="283" spans="1:17" ht="16.899999999999999" customHeight="1">
      <c r="A283" s="235" t="s">
        <v>73</v>
      </c>
      <c r="B283" s="236"/>
      <c r="C283" s="142"/>
      <c r="D283" s="167">
        <f t="shared" ref="D283:O283" si="41">SUBTOTAL(9,D284:D286)</f>
        <v>1854.4</v>
      </c>
      <c r="E283" s="167">
        <f t="shared" si="41"/>
        <v>1581.4</v>
      </c>
      <c r="F283" s="167">
        <f t="shared" si="41"/>
        <v>1217</v>
      </c>
      <c r="G283" s="167">
        <f t="shared" si="41"/>
        <v>273</v>
      </c>
      <c r="H283" s="167">
        <f t="shared" si="41"/>
        <v>414.40000000000003</v>
      </c>
      <c r="I283" s="167">
        <f t="shared" si="41"/>
        <v>414.40000000000003</v>
      </c>
      <c r="J283" s="167">
        <f t="shared" si="41"/>
        <v>312.5</v>
      </c>
      <c r="K283" s="167">
        <f t="shared" si="41"/>
        <v>0</v>
      </c>
      <c r="L283" s="167">
        <f t="shared" si="41"/>
        <v>408.90000000000003</v>
      </c>
      <c r="M283" s="143">
        <f t="shared" si="41"/>
        <v>408.90000000000003</v>
      </c>
      <c r="N283" s="143">
        <f t="shared" si="41"/>
        <v>312.2</v>
      </c>
      <c r="O283" s="143">
        <f t="shared" si="41"/>
        <v>0</v>
      </c>
      <c r="P283" s="168">
        <f>SUM(L283/D283*100)</f>
        <v>22.050258843830889</v>
      </c>
      <c r="Q283" s="168">
        <f>SUM(L283/H283*100)</f>
        <v>98.672779922779924</v>
      </c>
    </row>
    <row r="284" spans="1:17" ht="12.75">
      <c r="A284" s="240"/>
      <c r="B284" s="243" t="s">
        <v>408</v>
      </c>
      <c r="C284" s="20" t="s">
        <v>111</v>
      </c>
      <c r="D284" s="21">
        <v>1224.3</v>
      </c>
      <c r="E284" s="21">
        <v>1224.3</v>
      </c>
      <c r="F284" s="21">
        <v>918.1</v>
      </c>
      <c r="G284" s="21">
        <v>0</v>
      </c>
      <c r="H284" s="21">
        <v>329.1</v>
      </c>
      <c r="I284" s="21">
        <v>329.1</v>
      </c>
      <c r="J284" s="21">
        <v>238</v>
      </c>
      <c r="K284" s="21">
        <v>0</v>
      </c>
      <c r="L284" s="21">
        <v>325</v>
      </c>
      <c r="M284" s="21">
        <v>325</v>
      </c>
      <c r="N284" s="21">
        <v>237.7</v>
      </c>
      <c r="O284" s="21">
        <v>0</v>
      </c>
      <c r="P284" s="97"/>
      <c r="Q284" s="97"/>
    </row>
    <row r="285" spans="1:17" ht="12.75">
      <c r="A285" s="241"/>
      <c r="B285" s="244"/>
      <c r="C285" s="20" t="s">
        <v>104</v>
      </c>
      <c r="D285" s="21">
        <v>313</v>
      </c>
      <c r="E285" s="21">
        <v>40</v>
      </c>
      <c r="F285" s="21">
        <v>0</v>
      </c>
      <c r="G285" s="21">
        <v>273</v>
      </c>
      <c r="H285" s="21">
        <v>6</v>
      </c>
      <c r="I285" s="21">
        <v>6</v>
      </c>
      <c r="J285" s="21">
        <v>0</v>
      </c>
      <c r="K285" s="21">
        <v>0</v>
      </c>
      <c r="L285" s="21">
        <v>4.5999999999999996</v>
      </c>
      <c r="M285" s="21">
        <v>4.5999999999999996</v>
      </c>
      <c r="N285" s="21">
        <v>0</v>
      </c>
      <c r="O285" s="21">
        <v>0</v>
      </c>
      <c r="P285" s="97"/>
      <c r="Q285" s="97"/>
    </row>
    <row r="286" spans="1:17" ht="12.75">
      <c r="A286" s="242"/>
      <c r="B286" s="245"/>
      <c r="C286" s="20" t="s">
        <v>106</v>
      </c>
      <c r="D286" s="21">
        <v>317.10000000000002</v>
      </c>
      <c r="E286" s="21">
        <v>317.10000000000002</v>
      </c>
      <c r="F286" s="21">
        <v>298.89999999999998</v>
      </c>
      <c r="G286" s="21">
        <v>0</v>
      </c>
      <c r="H286" s="21">
        <v>79.3</v>
      </c>
      <c r="I286" s="21">
        <v>79.3</v>
      </c>
      <c r="J286" s="21">
        <v>74.5</v>
      </c>
      <c r="K286" s="21">
        <v>0</v>
      </c>
      <c r="L286" s="21">
        <v>79.3</v>
      </c>
      <c r="M286" s="21">
        <v>79.3</v>
      </c>
      <c r="N286" s="21">
        <v>74.5</v>
      </c>
      <c r="O286" s="21">
        <v>0</v>
      </c>
      <c r="P286" s="97"/>
      <c r="Q286" s="97"/>
    </row>
    <row r="287" spans="1:17" ht="22.9" customHeight="1">
      <c r="A287" s="235" t="s">
        <v>127</v>
      </c>
      <c r="B287" s="236"/>
      <c r="C287" s="170"/>
      <c r="D287" s="167">
        <f t="shared" ref="D287:O287" si="42">SUBTOTAL(9,D288:D292)</f>
        <v>1862.7</v>
      </c>
      <c r="E287" s="167">
        <f t="shared" si="42"/>
        <v>1855.8</v>
      </c>
      <c r="F287" s="167">
        <f t="shared" si="42"/>
        <v>1518.2</v>
      </c>
      <c r="G287" s="167">
        <f t="shared" si="42"/>
        <v>6.9</v>
      </c>
      <c r="H287" s="167">
        <f t="shared" si="42"/>
        <v>348.5</v>
      </c>
      <c r="I287" s="167">
        <f t="shared" si="42"/>
        <v>348.5</v>
      </c>
      <c r="J287" s="167">
        <f t="shared" si="42"/>
        <v>252.7</v>
      </c>
      <c r="K287" s="167">
        <f t="shared" si="42"/>
        <v>0</v>
      </c>
      <c r="L287" s="167">
        <f t="shared" si="42"/>
        <v>308.10000000000002</v>
      </c>
      <c r="M287" s="143">
        <f t="shared" si="42"/>
        <v>308.10000000000002</v>
      </c>
      <c r="N287" s="143">
        <f t="shared" si="42"/>
        <v>246.9</v>
      </c>
      <c r="O287" s="143">
        <f t="shared" si="42"/>
        <v>0</v>
      </c>
      <c r="P287" s="168">
        <f>SUM(L287/D287*100)</f>
        <v>16.540505717506846</v>
      </c>
      <c r="Q287" s="168">
        <f>SUM(L287/H287*100)</f>
        <v>88.4074605451937</v>
      </c>
    </row>
    <row r="288" spans="1:17" ht="12.75">
      <c r="A288" s="144"/>
      <c r="B288" s="243" t="s">
        <v>402</v>
      </c>
      <c r="C288" s="20" t="s">
        <v>103</v>
      </c>
      <c r="D288" s="21">
        <v>651.29999999999995</v>
      </c>
      <c r="E288" s="21">
        <v>651.29999999999995</v>
      </c>
      <c r="F288" s="21">
        <v>626.6</v>
      </c>
      <c r="G288" s="21">
        <v>0</v>
      </c>
      <c r="H288" s="21">
        <v>109.6</v>
      </c>
      <c r="I288" s="21">
        <v>109.6</v>
      </c>
      <c r="J288" s="21">
        <v>104</v>
      </c>
      <c r="K288" s="21">
        <v>0</v>
      </c>
      <c r="L288" s="21">
        <v>106.7</v>
      </c>
      <c r="M288" s="21">
        <v>106.7</v>
      </c>
      <c r="N288" s="21">
        <v>104</v>
      </c>
      <c r="O288" s="21">
        <v>0</v>
      </c>
      <c r="P288" s="97"/>
      <c r="Q288" s="97"/>
    </row>
    <row r="289" spans="1:17" ht="12.75">
      <c r="A289" s="241"/>
      <c r="B289" s="244"/>
      <c r="C289" s="20" t="s">
        <v>403</v>
      </c>
      <c r="D289" s="21">
        <v>1.2</v>
      </c>
      <c r="E289" s="21">
        <v>1.2</v>
      </c>
      <c r="F289" s="21">
        <v>1.2</v>
      </c>
      <c r="G289" s="21">
        <v>0</v>
      </c>
      <c r="H289" s="21">
        <v>0.4</v>
      </c>
      <c r="I289" s="21">
        <v>0.4</v>
      </c>
      <c r="J289" s="21">
        <v>0.4</v>
      </c>
      <c r="K289" s="21">
        <v>0</v>
      </c>
      <c r="L289" s="21">
        <v>0.4</v>
      </c>
      <c r="M289" s="21">
        <v>0.4</v>
      </c>
      <c r="N289" s="21">
        <v>0.4</v>
      </c>
      <c r="O289" s="21">
        <v>0</v>
      </c>
      <c r="P289" s="97"/>
      <c r="Q289" s="97"/>
    </row>
    <row r="290" spans="1:17" ht="12.75">
      <c r="A290" s="241"/>
      <c r="B290" s="244"/>
      <c r="C290" s="20" t="s">
        <v>111</v>
      </c>
      <c r="D290" s="21">
        <v>98.6</v>
      </c>
      <c r="E290" s="21">
        <v>98.6</v>
      </c>
      <c r="F290" s="21">
        <v>10.3</v>
      </c>
      <c r="G290" s="21">
        <v>0</v>
      </c>
      <c r="H290" s="21">
        <v>24.4</v>
      </c>
      <c r="I290" s="21">
        <v>24.4</v>
      </c>
      <c r="J290" s="21">
        <v>1.7</v>
      </c>
      <c r="K290" s="21">
        <v>0</v>
      </c>
      <c r="L290" s="21">
        <v>17.8</v>
      </c>
      <c r="M290" s="21">
        <v>17.8</v>
      </c>
      <c r="N290" s="21">
        <v>0</v>
      </c>
      <c r="O290" s="21">
        <v>0</v>
      </c>
      <c r="P290" s="97"/>
      <c r="Q290" s="97"/>
    </row>
    <row r="291" spans="1:17" ht="12.75">
      <c r="A291" s="241"/>
      <c r="B291" s="244"/>
      <c r="C291" s="20" t="s">
        <v>104</v>
      </c>
      <c r="D291" s="21">
        <v>1110.9000000000001</v>
      </c>
      <c r="E291" s="21">
        <v>1104</v>
      </c>
      <c r="F291" s="21">
        <v>879.4</v>
      </c>
      <c r="G291" s="21">
        <v>6.9</v>
      </c>
      <c r="H291" s="21">
        <v>214.1</v>
      </c>
      <c r="I291" s="21">
        <v>214.1</v>
      </c>
      <c r="J291" s="21">
        <v>146.6</v>
      </c>
      <c r="K291" s="21">
        <v>0</v>
      </c>
      <c r="L291" s="21">
        <v>183.2</v>
      </c>
      <c r="M291" s="21">
        <v>183.2</v>
      </c>
      <c r="N291" s="21">
        <v>142.5</v>
      </c>
      <c r="O291" s="21">
        <v>0</v>
      </c>
      <c r="P291" s="97"/>
      <c r="Q291" s="97"/>
    </row>
    <row r="292" spans="1:17" ht="22.5">
      <c r="A292" s="242"/>
      <c r="B292" s="245"/>
      <c r="C292" s="20" t="s">
        <v>404</v>
      </c>
      <c r="D292" s="21">
        <v>0.7</v>
      </c>
      <c r="E292" s="21">
        <v>0.7</v>
      </c>
      <c r="F292" s="21">
        <v>0.7</v>
      </c>
      <c r="G292" s="21">
        <v>0</v>
      </c>
      <c r="H292" s="21">
        <v>0</v>
      </c>
      <c r="I292" s="21">
        <v>0</v>
      </c>
      <c r="J292" s="21">
        <v>0</v>
      </c>
      <c r="K292" s="21">
        <v>0</v>
      </c>
      <c r="L292" s="21">
        <v>0</v>
      </c>
      <c r="M292" s="21">
        <v>0</v>
      </c>
      <c r="N292" s="21">
        <v>0</v>
      </c>
      <c r="O292" s="21">
        <v>0</v>
      </c>
      <c r="P292" s="97"/>
      <c r="Q292" s="97"/>
    </row>
    <row r="293" spans="1:17" ht="16.899999999999999" customHeight="1">
      <c r="A293" s="235" t="s">
        <v>128</v>
      </c>
      <c r="B293" s="236"/>
      <c r="C293" s="142"/>
      <c r="D293" s="167">
        <f t="shared" ref="D293:O293" si="43">SUBTOTAL(9,D294:D295)</f>
        <v>295.5</v>
      </c>
      <c r="E293" s="167">
        <f t="shared" si="43"/>
        <v>32.5</v>
      </c>
      <c r="F293" s="167">
        <f t="shared" si="43"/>
        <v>0</v>
      </c>
      <c r="G293" s="167">
        <f t="shared" si="43"/>
        <v>263</v>
      </c>
      <c r="H293" s="167">
        <f t="shared" si="43"/>
        <v>78.3</v>
      </c>
      <c r="I293" s="167">
        <f t="shared" si="43"/>
        <v>12.5</v>
      </c>
      <c r="J293" s="167">
        <f t="shared" si="43"/>
        <v>0</v>
      </c>
      <c r="K293" s="167">
        <f t="shared" si="43"/>
        <v>65.8</v>
      </c>
      <c r="L293" s="167">
        <f t="shared" si="43"/>
        <v>77.3</v>
      </c>
      <c r="M293" s="143">
        <f t="shared" si="43"/>
        <v>11.5</v>
      </c>
      <c r="N293" s="143">
        <f t="shared" si="43"/>
        <v>0</v>
      </c>
      <c r="O293" s="143">
        <f t="shared" si="43"/>
        <v>65.8</v>
      </c>
      <c r="P293" s="168">
        <f>SUM(L293/D293*100)</f>
        <v>26.159052453468696</v>
      </c>
      <c r="Q293" s="168">
        <f>SUM(L293/H293*100)</f>
        <v>98.722860791826307</v>
      </c>
    </row>
    <row r="294" spans="1:17" ht="12.75">
      <c r="A294" s="240"/>
      <c r="B294" s="243" t="s">
        <v>413</v>
      </c>
      <c r="C294" s="20" t="s">
        <v>319</v>
      </c>
      <c r="D294" s="21">
        <v>263</v>
      </c>
      <c r="E294" s="21">
        <v>0</v>
      </c>
      <c r="F294" s="21">
        <v>0</v>
      </c>
      <c r="G294" s="21">
        <v>263</v>
      </c>
      <c r="H294" s="21">
        <v>65.8</v>
      </c>
      <c r="I294" s="21">
        <v>0</v>
      </c>
      <c r="J294" s="21">
        <v>0</v>
      </c>
      <c r="K294" s="21">
        <v>65.8</v>
      </c>
      <c r="L294" s="21">
        <v>65.8</v>
      </c>
      <c r="M294" s="21">
        <v>0</v>
      </c>
      <c r="N294" s="21">
        <v>0</v>
      </c>
      <c r="O294" s="21">
        <v>65.8</v>
      </c>
      <c r="P294" s="97"/>
      <c r="Q294" s="97"/>
    </row>
    <row r="295" spans="1:17" ht="18.600000000000001" customHeight="1">
      <c r="A295" s="242"/>
      <c r="B295" s="245"/>
      <c r="C295" s="20" t="s">
        <v>104</v>
      </c>
      <c r="D295" s="21">
        <v>32.5</v>
      </c>
      <c r="E295" s="21">
        <v>32.5</v>
      </c>
      <c r="F295" s="21">
        <v>0</v>
      </c>
      <c r="G295" s="21">
        <v>0</v>
      </c>
      <c r="H295" s="21">
        <v>12.5</v>
      </c>
      <c r="I295" s="21">
        <v>12.5</v>
      </c>
      <c r="J295" s="21">
        <v>0</v>
      </c>
      <c r="K295" s="21">
        <v>0</v>
      </c>
      <c r="L295" s="21">
        <v>11.5</v>
      </c>
      <c r="M295" s="21">
        <v>11.5</v>
      </c>
      <c r="N295" s="21">
        <v>0</v>
      </c>
      <c r="O295" s="21">
        <v>0</v>
      </c>
      <c r="P295" s="97"/>
      <c r="Q295" s="97"/>
    </row>
    <row r="296" spans="1:17" ht="15.6" customHeight="1">
      <c r="A296" s="235" t="s">
        <v>129</v>
      </c>
      <c r="B296" s="236"/>
      <c r="C296" s="142"/>
      <c r="D296" s="167">
        <f t="shared" ref="D296:O296" si="44">SUBTOTAL(9,D297:D298)</f>
        <v>291.5</v>
      </c>
      <c r="E296" s="167">
        <f t="shared" si="44"/>
        <v>276.5</v>
      </c>
      <c r="F296" s="167">
        <f t="shared" si="44"/>
        <v>207.6</v>
      </c>
      <c r="G296" s="167">
        <f t="shared" si="44"/>
        <v>15</v>
      </c>
      <c r="H296" s="167">
        <f t="shared" si="44"/>
        <v>96.199999999999989</v>
      </c>
      <c r="I296" s="167">
        <f t="shared" si="44"/>
        <v>81.199999999999989</v>
      </c>
      <c r="J296" s="167">
        <f t="shared" si="44"/>
        <v>51.9</v>
      </c>
      <c r="K296" s="167">
        <f t="shared" si="44"/>
        <v>15</v>
      </c>
      <c r="L296" s="167">
        <f t="shared" si="44"/>
        <v>48.7</v>
      </c>
      <c r="M296" s="143">
        <f t="shared" si="44"/>
        <v>33.700000000000003</v>
      </c>
      <c r="N296" s="143">
        <f t="shared" si="44"/>
        <v>27.9</v>
      </c>
      <c r="O296" s="143">
        <f t="shared" si="44"/>
        <v>15</v>
      </c>
      <c r="P296" s="168">
        <f>SUM(L296/D296*100)</f>
        <v>16.706689536878216</v>
      </c>
      <c r="Q296" s="168">
        <f>SUM(L296/H296*100)</f>
        <v>50.623700623700628</v>
      </c>
    </row>
    <row r="297" spans="1:17" ht="12.75">
      <c r="A297" s="240"/>
      <c r="B297" s="243" t="s">
        <v>420</v>
      </c>
      <c r="C297" s="20" t="s">
        <v>111</v>
      </c>
      <c r="D297" s="21">
        <v>0.5</v>
      </c>
      <c r="E297" s="21">
        <v>0.5</v>
      </c>
      <c r="F297" s="21">
        <v>0</v>
      </c>
      <c r="G297" s="21">
        <v>0</v>
      </c>
      <c r="H297" s="21">
        <v>0.1</v>
      </c>
      <c r="I297" s="21">
        <v>0.1</v>
      </c>
      <c r="J297" s="21">
        <v>0</v>
      </c>
      <c r="K297" s="21">
        <v>0</v>
      </c>
      <c r="L297" s="21">
        <v>0</v>
      </c>
      <c r="M297" s="21">
        <v>0</v>
      </c>
      <c r="N297" s="21">
        <v>0</v>
      </c>
      <c r="O297" s="21">
        <v>0</v>
      </c>
      <c r="P297" s="97"/>
      <c r="Q297" s="97"/>
    </row>
    <row r="298" spans="1:17" ht="12.75">
      <c r="A298" s="242"/>
      <c r="B298" s="245"/>
      <c r="C298" s="20" t="s">
        <v>104</v>
      </c>
      <c r="D298" s="21">
        <v>291</v>
      </c>
      <c r="E298" s="21">
        <v>276</v>
      </c>
      <c r="F298" s="21">
        <v>207.6</v>
      </c>
      <c r="G298" s="21">
        <v>15</v>
      </c>
      <c r="H298" s="21">
        <v>96.1</v>
      </c>
      <c r="I298" s="21">
        <v>81.099999999999994</v>
      </c>
      <c r="J298" s="21">
        <v>51.9</v>
      </c>
      <c r="K298" s="21">
        <v>15</v>
      </c>
      <c r="L298" s="21">
        <v>48.7</v>
      </c>
      <c r="M298" s="21">
        <v>33.700000000000003</v>
      </c>
      <c r="N298" s="21">
        <v>27.9</v>
      </c>
      <c r="O298" s="21">
        <v>15</v>
      </c>
      <c r="P298" s="97"/>
      <c r="Q298" s="97"/>
    </row>
    <row r="299" spans="1:17" ht="15.6" customHeight="1">
      <c r="A299" s="235" t="s">
        <v>130</v>
      </c>
      <c r="B299" s="236"/>
      <c r="C299" s="142"/>
      <c r="D299" s="167">
        <f t="shared" ref="D299:O299" si="45">SUBTOTAL(9,D300:D301)</f>
        <v>126.7</v>
      </c>
      <c r="E299" s="167">
        <f t="shared" si="45"/>
        <v>13.5</v>
      </c>
      <c r="F299" s="167">
        <f t="shared" si="45"/>
        <v>0</v>
      </c>
      <c r="G299" s="167">
        <f t="shared" si="45"/>
        <v>113.2</v>
      </c>
      <c r="H299" s="167">
        <f t="shared" si="45"/>
        <v>33.799999999999997</v>
      </c>
      <c r="I299" s="167">
        <f t="shared" si="45"/>
        <v>5.5</v>
      </c>
      <c r="J299" s="167">
        <f t="shared" si="45"/>
        <v>0</v>
      </c>
      <c r="K299" s="167">
        <f t="shared" si="45"/>
        <v>28.3</v>
      </c>
      <c r="L299" s="167">
        <f t="shared" si="45"/>
        <v>33.5</v>
      </c>
      <c r="M299" s="143">
        <f t="shared" si="45"/>
        <v>5.2</v>
      </c>
      <c r="N299" s="143">
        <f t="shared" si="45"/>
        <v>0</v>
      </c>
      <c r="O299" s="143">
        <f t="shared" si="45"/>
        <v>28.3</v>
      </c>
      <c r="P299" s="168">
        <f>SUM(L299/D299*100)</f>
        <v>26.440410418310972</v>
      </c>
      <c r="Q299" s="168">
        <f>SUM(L299/H299*100)</f>
        <v>99.112426035502963</v>
      </c>
    </row>
    <row r="300" spans="1:17" ht="12.75">
      <c r="A300" s="240"/>
      <c r="B300" s="243" t="s">
        <v>419</v>
      </c>
      <c r="C300" s="20" t="s">
        <v>319</v>
      </c>
      <c r="D300" s="21">
        <v>113.2</v>
      </c>
      <c r="E300" s="21">
        <v>0</v>
      </c>
      <c r="F300" s="21">
        <v>0</v>
      </c>
      <c r="G300" s="21">
        <v>113.2</v>
      </c>
      <c r="H300" s="21">
        <v>28.3</v>
      </c>
      <c r="I300" s="21">
        <v>0</v>
      </c>
      <c r="J300" s="21">
        <v>0</v>
      </c>
      <c r="K300" s="21">
        <v>28.3</v>
      </c>
      <c r="L300" s="21">
        <v>28.3</v>
      </c>
      <c r="M300" s="21">
        <v>0</v>
      </c>
      <c r="N300" s="21">
        <v>0</v>
      </c>
      <c r="O300" s="21">
        <v>28.3</v>
      </c>
      <c r="P300" s="97"/>
      <c r="Q300" s="97"/>
    </row>
    <row r="301" spans="1:17" ht="16.899999999999999" customHeight="1">
      <c r="A301" s="242"/>
      <c r="B301" s="245"/>
      <c r="C301" s="20" t="s">
        <v>104</v>
      </c>
      <c r="D301" s="21">
        <v>13.5</v>
      </c>
      <c r="E301" s="21">
        <v>13.5</v>
      </c>
      <c r="F301" s="21">
        <v>0</v>
      </c>
      <c r="G301" s="21">
        <v>0</v>
      </c>
      <c r="H301" s="21">
        <v>5.5</v>
      </c>
      <c r="I301" s="21">
        <v>5.5</v>
      </c>
      <c r="J301" s="21">
        <v>0</v>
      </c>
      <c r="K301" s="21">
        <v>0</v>
      </c>
      <c r="L301" s="21">
        <v>5.2</v>
      </c>
      <c r="M301" s="21">
        <v>5.2</v>
      </c>
      <c r="N301" s="21">
        <v>0</v>
      </c>
      <c r="O301" s="21">
        <v>0</v>
      </c>
      <c r="P301" s="97"/>
      <c r="Q301" s="97"/>
    </row>
    <row r="302" spans="1:17" ht="15.95" customHeight="1">
      <c r="A302" s="237" t="s">
        <v>131</v>
      </c>
      <c r="B302" s="238"/>
      <c r="C302" s="239"/>
      <c r="D302" s="145">
        <f>SUBTOTAL(9,D10:D301)</f>
        <v>123910.09999999995</v>
      </c>
      <c r="E302" s="145">
        <f>SUBTOTAL(9,E10:E301)</f>
        <v>91017.299999999988</v>
      </c>
      <c r="F302" s="145">
        <f t="shared" ref="F302:O302" si="46">SUBTOTAL(9,F10:F301)</f>
        <v>54928.100000000064</v>
      </c>
      <c r="G302" s="145">
        <f>SUBTOTAL(9,G10:G301)</f>
        <v>32892.800000000003</v>
      </c>
      <c r="H302" s="145">
        <f>SUBTOTAL(9,H10:H301)</f>
        <v>30033.199999999997</v>
      </c>
      <c r="I302" s="145">
        <f t="shared" si="46"/>
        <v>22441.4</v>
      </c>
      <c r="J302" s="145">
        <f t="shared" si="46"/>
        <v>11518.500000000004</v>
      </c>
      <c r="K302" s="145">
        <f t="shared" si="46"/>
        <v>7591.7999999999993</v>
      </c>
      <c r="L302" s="145">
        <f>SUBTOTAL(9,L10:L301)</f>
        <v>20013.200000000004</v>
      </c>
      <c r="M302" s="145">
        <f>SUBTOTAL(9,M10:M301)</f>
        <v>17131</v>
      </c>
      <c r="N302" s="145">
        <f t="shared" si="46"/>
        <v>9337.6999999999989</v>
      </c>
      <c r="O302" s="145">
        <f t="shared" si="46"/>
        <v>2882.2000000000003</v>
      </c>
      <c r="P302" s="171">
        <f>SUM(L302/D302*100)</f>
        <v>16.151387175056765</v>
      </c>
      <c r="Q302" s="171">
        <f>SUM(L302/H302*100)</f>
        <v>66.636921806534119</v>
      </c>
    </row>
    <row r="305" spans="5:7">
      <c r="E305" s="192"/>
      <c r="F305" s="192"/>
      <c r="G305" s="192"/>
    </row>
  </sheetData>
  <sheetProtection selectLockedCells="1"/>
  <mergeCells count="167">
    <mergeCell ref="A73:B73"/>
    <mergeCell ref="A2:I2"/>
    <mergeCell ref="A5:A8"/>
    <mergeCell ref="B5:B8"/>
    <mergeCell ref="C5:C8"/>
    <mergeCell ref="D5:G5"/>
    <mergeCell ref="H5:K5"/>
    <mergeCell ref="L5:O5"/>
    <mergeCell ref="D6:D8"/>
    <mergeCell ref="E6:G6"/>
    <mergeCell ref="H6:H8"/>
    <mergeCell ref="I6:K6"/>
    <mergeCell ref="L6:L8"/>
    <mergeCell ref="M6:O6"/>
    <mergeCell ref="E7:F7"/>
    <mergeCell ref="G7:G8"/>
    <mergeCell ref="I7:J7"/>
    <mergeCell ref="K7:K8"/>
    <mergeCell ref="M7:N7"/>
    <mergeCell ref="O7:O8"/>
    <mergeCell ref="A3:Q3"/>
    <mergeCell ref="P5:Q5"/>
    <mergeCell ref="P6:P8"/>
    <mergeCell ref="Q6:Q8"/>
    <mergeCell ref="A10:B10"/>
    <mergeCell ref="A11:A72"/>
    <mergeCell ref="B11:B20"/>
    <mergeCell ref="B21:B24"/>
    <mergeCell ref="B25:B33"/>
    <mergeCell ref="B34:B38"/>
    <mergeCell ref="B39:B47"/>
    <mergeCell ref="B48:B57"/>
    <mergeCell ref="B58:B63"/>
    <mergeCell ref="B64:B65"/>
    <mergeCell ref="B66:B72"/>
    <mergeCell ref="A136:B136"/>
    <mergeCell ref="A137:A140"/>
    <mergeCell ref="B137:B140"/>
    <mergeCell ref="A141:B141"/>
    <mergeCell ref="A142:A146"/>
    <mergeCell ref="B142:B146"/>
    <mergeCell ref="A93:A100"/>
    <mergeCell ref="B93:B99"/>
    <mergeCell ref="A101:B101"/>
    <mergeCell ref="A102:A107"/>
    <mergeCell ref="B102:B107"/>
    <mergeCell ref="A108:B108"/>
    <mergeCell ref="A109:A115"/>
    <mergeCell ref="B109:B114"/>
    <mergeCell ref="B174:B177"/>
    <mergeCell ref="A179:B179"/>
    <mergeCell ref="A180:A181"/>
    <mergeCell ref="B180:B181"/>
    <mergeCell ref="A200:A204"/>
    <mergeCell ref="B200:B204"/>
    <mergeCell ref="A205:B205"/>
    <mergeCell ref="A147:B147"/>
    <mergeCell ref="A148:A151"/>
    <mergeCell ref="B148:B151"/>
    <mergeCell ref="A152:B152"/>
    <mergeCell ref="A153:A158"/>
    <mergeCell ref="B153:B157"/>
    <mergeCell ref="A159:B159"/>
    <mergeCell ref="A160:A165"/>
    <mergeCell ref="B160:B164"/>
    <mergeCell ref="A166:B166"/>
    <mergeCell ref="A167:A172"/>
    <mergeCell ref="B167:B171"/>
    <mergeCell ref="A173:B173"/>
    <mergeCell ref="A174:A178"/>
    <mergeCell ref="A189:B189"/>
    <mergeCell ref="A190:A191"/>
    <mergeCell ref="B190:B191"/>
    <mergeCell ref="A116:B116"/>
    <mergeCell ref="A117:A122"/>
    <mergeCell ref="B117:B122"/>
    <mergeCell ref="A123:B123"/>
    <mergeCell ref="A124:A129"/>
    <mergeCell ref="B124:B129"/>
    <mergeCell ref="A130:B130"/>
    <mergeCell ref="A131:A135"/>
    <mergeCell ref="B131:B135"/>
    <mergeCell ref="A74:A76"/>
    <mergeCell ref="B74:B76"/>
    <mergeCell ref="A77:B77"/>
    <mergeCell ref="A78:A82"/>
    <mergeCell ref="B78:B82"/>
    <mergeCell ref="A83:B83"/>
    <mergeCell ref="A84:A91"/>
    <mergeCell ref="B84:B90"/>
    <mergeCell ref="A92:B92"/>
    <mergeCell ref="A182:B182"/>
    <mergeCell ref="A183:A184"/>
    <mergeCell ref="B183:B184"/>
    <mergeCell ref="A185:B185"/>
    <mergeCell ref="A186:A188"/>
    <mergeCell ref="B186:B188"/>
    <mergeCell ref="A206:A211"/>
    <mergeCell ref="B206:B211"/>
    <mergeCell ref="A212:B212"/>
    <mergeCell ref="B196:B198"/>
    <mergeCell ref="A199:B199"/>
    <mergeCell ref="A193:A194"/>
    <mergeCell ref="B193:B194"/>
    <mergeCell ref="A195:B195"/>
    <mergeCell ref="A196:A198"/>
    <mergeCell ref="A213:A218"/>
    <mergeCell ref="B213:B218"/>
    <mergeCell ref="A219:B219"/>
    <mergeCell ref="A220:A223"/>
    <mergeCell ref="B220:B223"/>
    <mergeCell ref="A224:B224"/>
    <mergeCell ref="A225:A231"/>
    <mergeCell ref="B225:B231"/>
    <mergeCell ref="A232:B232"/>
    <mergeCell ref="A233:A234"/>
    <mergeCell ref="B233:B234"/>
    <mergeCell ref="A235:B235"/>
    <mergeCell ref="A236:A239"/>
    <mergeCell ref="A240:B240"/>
    <mergeCell ref="A241:A242"/>
    <mergeCell ref="B241:B242"/>
    <mergeCell ref="B236:B239"/>
    <mergeCell ref="A244:A247"/>
    <mergeCell ref="B244:B245"/>
    <mergeCell ref="A248:B248"/>
    <mergeCell ref="A249:A254"/>
    <mergeCell ref="B249:B254"/>
    <mergeCell ref="A255:B255"/>
    <mergeCell ref="A256:A258"/>
    <mergeCell ref="B256:B258"/>
    <mergeCell ref="A259:B259"/>
    <mergeCell ref="B260:B261"/>
    <mergeCell ref="A261:A263"/>
    <mergeCell ref="B262:B263"/>
    <mergeCell ref="A264:B264"/>
    <mergeCell ref="A265:A266"/>
    <mergeCell ref="B265:B266"/>
    <mergeCell ref="A267:B267"/>
    <mergeCell ref="A268:A269"/>
    <mergeCell ref="B268:B269"/>
    <mergeCell ref="A270:B270"/>
    <mergeCell ref="A271:A272"/>
    <mergeCell ref="B271:B272"/>
    <mergeCell ref="A273:B273"/>
    <mergeCell ref="A274:A275"/>
    <mergeCell ref="B274:B275"/>
    <mergeCell ref="A276:B276"/>
    <mergeCell ref="A278:B278"/>
    <mergeCell ref="B280:B282"/>
    <mergeCell ref="A279:A282"/>
    <mergeCell ref="A297:A298"/>
    <mergeCell ref="B297:B298"/>
    <mergeCell ref="A299:B299"/>
    <mergeCell ref="A302:C302"/>
    <mergeCell ref="A283:B283"/>
    <mergeCell ref="A284:A286"/>
    <mergeCell ref="A287:B287"/>
    <mergeCell ref="B288:B292"/>
    <mergeCell ref="A289:A292"/>
    <mergeCell ref="A293:B293"/>
    <mergeCell ref="A294:A295"/>
    <mergeCell ref="B294:B295"/>
    <mergeCell ref="A296:B296"/>
    <mergeCell ref="A300:A301"/>
    <mergeCell ref="B300:B301"/>
    <mergeCell ref="B284:B286"/>
  </mergeCells>
  <conditionalFormatting sqref="H302 L302 D302">
    <cfRule type="cellIs" dxfId="2" priority="1" stopIfTrue="1" operator="equal">
      <formula>0</formula>
    </cfRule>
  </conditionalFormatting>
  <pageMargins left="0" right="0" top="0.94488188976377963" bottom="0.11811023622047245" header="0" footer="0"/>
  <pageSetup paperSize="9" fitToHeight="0" orientation="landscape" horizontalDpi="300" verticalDpi="300" r:id="rId1"/>
  <headerFooter differentFirst="1" alignWithMargins="0">
    <oddHeader>&amp;C&amp;P&amp;R4 lentelė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2"/>
  <sheetViews>
    <sheetView showZeros="0" zoomScale="110" zoomScaleNormal="110" workbookViewId="0"/>
  </sheetViews>
  <sheetFormatPr defaultColWidth="8.85546875" defaultRowHeight="12"/>
  <cols>
    <col min="1" max="1" width="7.42578125" style="13" customWidth="1"/>
    <col min="2" max="2" width="24.28515625" style="13" customWidth="1"/>
    <col min="3" max="3" width="8" style="13" customWidth="1"/>
    <col min="4" max="4" width="7.85546875" style="13" customWidth="1"/>
    <col min="5" max="5" width="9.28515625" style="13" customWidth="1"/>
    <col min="6" max="6" width="7.85546875" style="13" customWidth="1"/>
    <col min="7" max="7" width="7.28515625" style="13" customWidth="1"/>
    <col min="8" max="8" width="7.7109375" style="13" customWidth="1"/>
    <col min="9" max="9" width="9.7109375" style="13" customWidth="1"/>
    <col min="10" max="10" width="7.7109375" style="13" customWidth="1"/>
    <col min="11" max="11" width="8.140625" style="13" customWidth="1"/>
    <col min="12" max="12" width="8.28515625" style="13" customWidth="1"/>
    <col min="13" max="13" width="9.7109375" style="13" customWidth="1"/>
    <col min="14" max="14" width="7.42578125" style="13" customWidth="1"/>
    <col min="15" max="15" width="7.140625" style="13" customWidth="1"/>
    <col min="16" max="16" width="8" style="13" customWidth="1"/>
    <col min="17" max="256" width="8.85546875" style="13"/>
    <col min="257" max="257" width="7.42578125" style="13" customWidth="1"/>
    <col min="258" max="258" width="24.28515625" style="13" customWidth="1"/>
    <col min="259" max="259" width="9.7109375" style="13" customWidth="1"/>
    <col min="260" max="260" width="9.140625" style="13" customWidth="1"/>
    <col min="261" max="261" width="10.42578125" style="13" customWidth="1"/>
    <col min="262" max="262" width="8.85546875" style="13"/>
    <col min="263" max="263" width="8" style="13" customWidth="1"/>
    <col min="264" max="264" width="9.28515625" style="13" customWidth="1"/>
    <col min="265" max="265" width="10.28515625" style="13" customWidth="1"/>
    <col min="266" max="266" width="8.5703125" style="13" customWidth="1"/>
    <col min="267" max="267" width="9.42578125" style="13" customWidth="1"/>
    <col min="268" max="268" width="8.28515625" style="13" customWidth="1"/>
    <col min="269" max="269" width="10.28515625" style="13" customWidth="1"/>
    <col min="270" max="512" width="8.85546875" style="13"/>
    <col min="513" max="513" width="7.42578125" style="13" customWidth="1"/>
    <col min="514" max="514" width="24.28515625" style="13" customWidth="1"/>
    <col min="515" max="515" width="9.7109375" style="13" customWidth="1"/>
    <col min="516" max="516" width="9.140625" style="13" customWidth="1"/>
    <col min="517" max="517" width="10.42578125" style="13" customWidth="1"/>
    <col min="518" max="518" width="8.85546875" style="13"/>
    <col min="519" max="519" width="8" style="13" customWidth="1"/>
    <col min="520" max="520" width="9.28515625" style="13" customWidth="1"/>
    <col min="521" max="521" width="10.28515625" style="13" customWidth="1"/>
    <col min="522" max="522" width="8.5703125" style="13" customWidth="1"/>
    <col min="523" max="523" width="9.42578125" style="13" customWidth="1"/>
    <col min="524" max="524" width="8.28515625" style="13" customWidth="1"/>
    <col min="525" max="525" width="10.28515625" style="13" customWidth="1"/>
    <col min="526" max="768" width="8.85546875" style="13"/>
    <col min="769" max="769" width="7.42578125" style="13" customWidth="1"/>
    <col min="770" max="770" width="24.28515625" style="13" customWidth="1"/>
    <col min="771" max="771" width="9.7109375" style="13" customWidth="1"/>
    <col min="772" max="772" width="9.140625" style="13" customWidth="1"/>
    <col min="773" max="773" width="10.42578125" style="13" customWidth="1"/>
    <col min="774" max="774" width="8.85546875" style="13"/>
    <col min="775" max="775" width="8" style="13" customWidth="1"/>
    <col min="776" max="776" width="9.28515625" style="13" customWidth="1"/>
    <col min="777" max="777" width="10.28515625" style="13" customWidth="1"/>
    <col min="778" max="778" width="8.5703125" style="13" customWidth="1"/>
    <col min="779" max="779" width="9.42578125" style="13" customWidth="1"/>
    <col min="780" max="780" width="8.28515625" style="13" customWidth="1"/>
    <col min="781" max="781" width="10.28515625" style="13" customWidth="1"/>
    <col min="782" max="1024" width="8.85546875" style="13"/>
    <col min="1025" max="1025" width="7.42578125" style="13" customWidth="1"/>
    <col min="1026" max="1026" width="24.28515625" style="13" customWidth="1"/>
    <col min="1027" max="1027" width="9.7109375" style="13" customWidth="1"/>
    <col min="1028" max="1028" width="9.140625" style="13" customWidth="1"/>
    <col min="1029" max="1029" width="10.42578125" style="13" customWidth="1"/>
    <col min="1030" max="1030" width="8.85546875" style="13"/>
    <col min="1031" max="1031" width="8" style="13" customWidth="1"/>
    <col min="1032" max="1032" width="9.28515625" style="13" customWidth="1"/>
    <col min="1033" max="1033" width="10.28515625" style="13" customWidth="1"/>
    <col min="1034" max="1034" width="8.5703125" style="13" customWidth="1"/>
    <col min="1035" max="1035" width="9.42578125" style="13" customWidth="1"/>
    <col min="1036" max="1036" width="8.28515625" style="13" customWidth="1"/>
    <col min="1037" max="1037" width="10.28515625" style="13" customWidth="1"/>
    <col min="1038" max="1280" width="8.85546875" style="13"/>
    <col min="1281" max="1281" width="7.42578125" style="13" customWidth="1"/>
    <col min="1282" max="1282" width="24.28515625" style="13" customWidth="1"/>
    <col min="1283" max="1283" width="9.7109375" style="13" customWidth="1"/>
    <col min="1284" max="1284" width="9.140625" style="13" customWidth="1"/>
    <col min="1285" max="1285" width="10.42578125" style="13" customWidth="1"/>
    <col min="1286" max="1286" width="8.85546875" style="13"/>
    <col min="1287" max="1287" width="8" style="13" customWidth="1"/>
    <col min="1288" max="1288" width="9.28515625" style="13" customWidth="1"/>
    <col min="1289" max="1289" width="10.28515625" style="13" customWidth="1"/>
    <col min="1290" max="1290" width="8.5703125" style="13" customWidth="1"/>
    <col min="1291" max="1291" width="9.42578125" style="13" customWidth="1"/>
    <col min="1292" max="1292" width="8.28515625" style="13" customWidth="1"/>
    <col min="1293" max="1293" width="10.28515625" style="13" customWidth="1"/>
    <col min="1294" max="1536" width="8.85546875" style="13"/>
    <col min="1537" max="1537" width="7.42578125" style="13" customWidth="1"/>
    <col min="1538" max="1538" width="24.28515625" style="13" customWidth="1"/>
    <col min="1539" max="1539" width="9.7109375" style="13" customWidth="1"/>
    <col min="1540" max="1540" width="9.140625" style="13" customWidth="1"/>
    <col min="1541" max="1541" width="10.42578125" style="13" customWidth="1"/>
    <col min="1542" max="1542" width="8.85546875" style="13"/>
    <col min="1543" max="1543" width="8" style="13" customWidth="1"/>
    <col min="1544" max="1544" width="9.28515625" style="13" customWidth="1"/>
    <col min="1545" max="1545" width="10.28515625" style="13" customWidth="1"/>
    <col min="1546" max="1546" width="8.5703125" style="13" customWidth="1"/>
    <col min="1547" max="1547" width="9.42578125" style="13" customWidth="1"/>
    <col min="1548" max="1548" width="8.28515625" style="13" customWidth="1"/>
    <col min="1549" max="1549" width="10.28515625" style="13" customWidth="1"/>
    <col min="1550" max="1792" width="8.85546875" style="13"/>
    <col min="1793" max="1793" width="7.42578125" style="13" customWidth="1"/>
    <col min="1794" max="1794" width="24.28515625" style="13" customWidth="1"/>
    <col min="1795" max="1795" width="9.7109375" style="13" customWidth="1"/>
    <col min="1796" max="1796" width="9.140625" style="13" customWidth="1"/>
    <col min="1797" max="1797" width="10.42578125" style="13" customWidth="1"/>
    <col min="1798" max="1798" width="8.85546875" style="13"/>
    <col min="1799" max="1799" width="8" style="13" customWidth="1"/>
    <col min="1800" max="1800" width="9.28515625" style="13" customWidth="1"/>
    <col min="1801" max="1801" width="10.28515625" style="13" customWidth="1"/>
    <col min="1802" max="1802" width="8.5703125" style="13" customWidth="1"/>
    <col min="1803" max="1803" width="9.42578125" style="13" customWidth="1"/>
    <col min="1804" max="1804" width="8.28515625" style="13" customWidth="1"/>
    <col min="1805" max="1805" width="10.28515625" style="13" customWidth="1"/>
    <col min="1806" max="2048" width="8.85546875" style="13"/>
    <col min="2049" max="2049" width="7.42578125" style="13" customWidth="1"/>
    <col min="2050" max="2050" width="24.28515625" style="13" customWidth="1"/>
    <col min="2051" max="2051" width="9.7109375" style="13" customWidth="1"/>
    <col min="2052" max="2052" width="9.140625" style="13" customWidth="1"/>
    <col min="2053" max="2053" width="10.42578125" style="13" customWidth="1"/>
    <col min="2054" max="2054" width="8.85546875" style="13"/>
    <col min="2055" max="2055" width="8" style="13" customWidth="1"/>
    <col min="2056" max="2056" width="9.28515625" style="13" customWidth="1"/>
    <col min="2057" max="2057" width="10.28515625" style="13" customWidth="1"/>
    <col min="2058" max="2058" width="8.5703125" style="13" customWidth="1"/>
    <col min="2059" max="2059" width="9.42578125" style="13" customWidth="1"/>
    <col min="2060" max="2060" width="8.28515625" style="13" customWidth="1"/>
    <col min="2061" max="2061" width="10.28515625" style="13" customWidth="1"/>
    <col min="2062" max="2304" width="8.85546875" style="13"/>
    <col min="2305" max="2305" width="7.42578125" style="13" customWidth="1"/>
    <col min="2306" max="2306" width="24.28515625" style="13" customWidth="1"/>
    <col min="2307" max="2307" width="9.7109375" style="13" customWidth="1"/>
    <col min="2308" max="2308" width="9.140625" style="13" customWidth="1"/>
    <col min="2309" max="2309" width="10.42578125" style="13" customWidth="1"/>
    <col min="2310" max="2310" width="8.85546875" style="13"/>
    <col min="2311" max="2311" width="8" style="13" customWidth="1"/>
    <col min="2312" max="2312" width="9.28515625" style="13" customWidth="1"/>
    <col min="2313" max="2313" width="10.28515625" style="13" customWidth="1"/>
    <col min="2314" max="2314" width="8.5703125" style="13" customWidth="1"/>
    <col min="2315" max="2315" width="9.42578125" style="13" customWidth="1"/>
    <col min="2316" max="2316" width="8.28515625" style="13" customWidth="1"/>
    <col min="2317" max="2317" width="10.28515625" style="13" customWidth="1"/>
    <col min="2318" max="2560" width="8.85546875" style="13"/>
    <col min="2561" max="2561" width="7.42578125" style="13" customWidth="1"/>
    <col min="2562" max="2562" width="24.28515625" style="13" customWidth="1"/>
    <col min="2563" max="2563" width="9.7109375" style="13" customWidth="1"/>
    <col min="2564" max="2564" width="9.140625" style="13" customWidth="1"/>
    <col min="2565" max="2565" width="10.42578125" style="13" customWidth="1"/>
    <col min="2566" max="2566" width="8.85546875" style="13"/>
    <col min="2567" max="2567" width="8" style="13" customWidth="1"/>
    <col min="2568" max="2568" width="9.28515625" style="13" customWidth="1"/>
    <col min="2569" max="2569" width="10.28515625" style="13" customWidth="1"/>
    <col min="2570" max="2570" width="8.5703125" style="13" customWidth="1"/>
    <col min="2571" max="2571" width="9.42578125" style="13" customWidth="1"/>
    <col min="2572" max="2572" width="8.28515625" style="13" customWidth="1"/>
    <col min="2573" max="2573" width="10.28515625" style="13" customWidth="1"/>
    <col min="2574" max="2816" width="8.85546875" style="13"/>
    <col min="2817" max="2817" width="7.42578125" style="13" customWidth="1"/>
    <col min="2818" max="2818" width="24.28515625" style="13" customWidth="1"/>
    <col min="2819" max="2819" width="9.7109375" style="13" customWidth="1"/>
    <col min="2820" max="2820" width="9.140625" style="13" customWidth="1"/>
    <col min="2821" max="2821" width="10.42578125" style="13" customWidth="1"/>
    <col min="2822" max="2822" width="8.85546875" style="13"/>
    <col min="2823" max="2823" width="8" style="13" customWidth="1"/>
    <col min="2824" max="2824" width="9.28515625" style="13" customWidth="1"/>
    <col min="2825" max="2825" width="10.28515625" style="13" customWidth="1"/>
    <col min="2826" max="2826" width="8.5703125" style="13" customWidth="1"/>
    <col min="2827" max="2827" width="9.42578125" style="13" customWidth="1"/>
    <col min="2828" max="2828" width="8.28515625" style="13" customWidth="1"/>
    <col min="2829" max="2829" width="10.28515625" style="13" customWidth="1"/>
    <col min="2830" max="3072" width="8.85546875" style="13"/>
    <col min="3073" max="3073" width="7.42578125" style="13" customWidth="1"/>
    <col min="3074" max="3074" width="24.28515625" style="13" customWidth="1"/>
    <col min="3075" max="3075" width="9.7109375" style="13" customWidth="1"/>
    <col min="3076" max="3076" width="9.140625" style="13" customWidth="1"/>
    <col min="3077" max="3077" width="10.42578125" style="13" customWidth="1"/>
    <col min="3078" max="3078" width="8.85546875" style="13"/>
    <col min="3079" max="3079" width="8" style="13" customWidth="1"/>
    <col min="3080" max="3080" width="9.28515625" style="13" customWidth="1"/>
    <col min="3081" max="3081" width="10.28515625" style="13" customWidth="1"/>
    <col min="3082" max="3082" width="8.5703125" style="13" customWidth="1"/>
    <col min="3083" max="3083" width="9.42578125" style="13" customWidth="1"/>
    <col min="3084" max="3084" width="8.28515625" style="13" customWidth="1"/>
    <col min="3085" max="3085" width="10.28515625" style="13" customWidth="1"/>
    <col min="3086" max="3328" width="8.85546875" style="13"/>
    <col min="3329" max="3329" width="7.42578125" style="13" customWidth="1"/>
    <col min="3330" max="3330" width="24.28515625" style="13" customWidth="1"/>
    <col min="3331" max="3331" width="9.7109375" style="13" customWidth="1"/>
    <col min="3332" max="3332" width="9.140625" style="13" customWidth="1"/>
    <col min="3333" max="3333" width="10.42578125" style="13" customWidth="1"/>
    <col min="3334" max="3334" width="8.85546875" style="13"/>
    <col min="3335" max="3335" width="8" style="13" customWidth="1"/>
    <col min="3336" max="3336" width="9.28515625" style="13" customWidth="1"/>
    <col min="3337" max="3337" width="10.28515625" style="13" customWidth="1"/>
    <col min="3338" max="3338" width="8.5703125" style="13" customWidth="1"/>
    <col min="3339" max="3339" width="9.42578125" style="13" customWidth="1"/>
    <col min="3340" max="3340" width="8.28515625" style="13" customWidth="1"/>
    <col min="3341" max="3341" width="10.28515625" style="13" customWidth="1"/>
    <col min="3342" max="3584" width="8.85546875" style="13"/>
    <col min="3585" max="3585" width="7.42578125" style="13" customWidth="1"/>
    <col min="3586" max="3586" width="24.28515625" style="13" customWidth="1"/>
    <col min="3587" max="3587" width="9.7109375" style="13" customWidth="1"/>
    <col min="3588" max="3588" width="9.140625" style="13" customWidth="1"/>
    <col min="3589" max="3589" width="10.42578125" style="13" customWidth="1"/>
    <col min="3590" max="3590" width="8.85546875" style="13"/>
    <col min="3591" max="3591" width="8" style="13" customWidth="1"/>
    <col min="3592" max="3592" width="9.28515625" style="13" customWidth="1"/>
    <col min="3593" max="3593" width="10.28515625" style="13" customWidth="1"/>
    <col min="3594" max="3594" width="8.5703125" style="13" customWidth="1"/>
    <col min="3595" max="3595" width="9.42578125" style="13" customWidth="1"/>
    <col min="3596" max="3596" width="8.28515625" style="13" customWidth="1"/>
    <col min="3597" max="3597" width="10.28515625" style="13" customWidth="1"/>
    <col min="3598" max="3840" width="8.85546875" style="13"/>
    <col min="3841" max="3841" width="7.42578125" style="13" customWidth="1"/>
    <col min="3842" max="3842" width="24.28515625" style="13" customWidth="1"/>
    <col min="3843" max="3843" width="9.7109375" style="13" customWidth="1"/>
    <col min="3844" max="3844" width="9.140625" style="13" customWidth="1"/>
    <col min="3845" max="3845" width="10.42578125" style="13" customWidth="1"/>
    <col min="3846" max="3846" width="8.85546875" style="13"/>
    <col min="3847" max="3847" width="8" style="13" customWidth="1"/>
    <col min="3848" max="3848" width="9.28515625" style="13" customWidth="1"/>
    <col min="3849" max="3849" width="10.28515625" style="13" customWidth="1"/>
    <col min="3850" max="3850" width="8.5703125" style="13" customWidth="1"/>
    <col min="3851" max="3851" width="9.42578125" style="13" customWidth="1"/>
    <col min="3852" max="3852" width="8.28515625" style="13" customWidth="1"/>
    <col min="3853" max="3853" width="10.28515625" style="13" customWidth="1"/>
    <col min="3854" max="4096" width="8.85546875" style="13"/>
    <col min="4097" max="4097" width="7.42578125" style="13" customWidth="1"/>
    <col min="4098" max="4098" width="24.28515625" style="13" customWidth="1"/>
    <col min="4099" max="4099" width="9.7109375" style="13" customWidth="1"/>
    <col min="4100" max="4100" width="9.140625" style="13" customWidth="1"/>
    <col min="4101" max="4101" width="10.42578125" style="13" customWidth="1"/>
    <col min="4102" max="4102" width="8.85546875" style="13"/>
    <col min="4103" max="4103" width="8" style="13" customWidth="1"/>
    <col min="4104" max="4104" width="9.28515625" style="13" customWidth="1"/>
    <col min="4105" max="4105" width="10.28515625" style="13" customWidth="1"/>
    <col min="4106" max="4106" width="8.5703125" style="13" customWidth="1"/>
    <col min="4107" max="4107" width="9.42578125" style="13" customWidth="1"/>
    <col min="4108" max="4108" width="8.28515625" style="13" customWidth="1"/>
    <col min="4109" max="4109" width="10.28515625" style="13" customWidth="1"/>
    <col min="4110" max="4352" width="8.85546875" style="13"/>
    <col min="4353" max="4353" width="7.42578125" style="13" customWidth="1"/>
    <col min="4354" max="4354" width="24.28515625" style="13" customWidth="1"/>
    <col min="4355" max="4355" width="9.7109375" style="13" customWidth="1"/>
    <col min="4356" max="4356" width="9.140625" style="13" customWidth="1"/>
    <col min="4357" max="4357" width="10.42578125" style="13" customWidth="1"/>
    <col min="4358" max="4358" width="8.85546875" style="13"/>
    <col min="4359" max="4359" width="8" style="13" customWidth="1"/>
    <col min="4360" max="4360" width="9.28515625" style="13" customWidth="1"/>
    <col min="4361" max="4361" width="10.28515625" style="13" customWidth="1"/>
    <col min="4362" max="4362" width="8.5703125" style="13" customWidth="1"/>
    <col min="4363" max="4363" width="9.42578125" style="13" customWidth="1"/>
    <col min="4364" max="4364" width="8.28515625" style="13" customWidth="1"/>
    <col min="4365" max="4365" width="10.28515625" style="13" customWidth="1"/>
    <col min="4366" max="4608" width="8.85546875" style="13"/>
    <col min="4609" max="4609" width="7.42578125" style="13" customWidth="1"/>
    <col min="4610" max="4610" width="24.28515625" style="13" customWidth="1"/>
    <col min="4611" max="4611" width="9.7109375" style="13" customWidth="1"/>
    <col min="4612" max="4612" width="9.140625" style="13" customWidth="1"/>
    <col min="4613" max="4613" width="10.42578125" style="13" customWidth="1"/>
    <col min="4614" max="4614" width="8.85546875" style="13"/>
    <col min="4615" max="4615" width="8" style="13" customWidth="1"/>
    <col min="4616" max="4616" width="9.28515625" style="13" customWidth="1"/>
    <col min="4617" max="4617" width="10.28515625" style="13" customWidth="1"/>
    <col min="4618" max="4618" width="8.5703125" style="13" customWidth="1"/>
    <col min="4619" max="4619" width="9.42578125" style="13" customWidth="1"/>
    <col min="4620" max="4620" width="8.28515625" style="13" customWidth="1"/>
    <col min="4621" max="4621" width="10.28515625" style="13" customWidth="1"/>
    <col min="4622" max="4864" width="8.85546875" style="13"/>
    <col min="4865" max="4865" width="7.42578125" style="13" customWidth="1"/>
    <col min="4866" max="4866" width="24.28515625" style="13" customWidth="1"/>
    <col min="4867" max="4867" width="9.7109375" style="13" customWidth="1"/>
    <col min="4868" max="4868" width="9.140625" style="13" customWidth="1"/>
    <col min="4869" max="4869" width="10.42578125" style="13" customWidth="1"/>
    <col min="4870" max="4870" width="8.85546875" style="13"/>
    <col min="4871" max="4871" width="8" style="13" customWidth="1"/>
    <col min="4872" max="4872" width="9.28515625" style="13" customWidth="1"/>
    <col min="4873" max="4873" width="10.28515625" style="13" customWidth="1"/>
    <col min="4874" max="4874" width="8.5703125" style="13" customWidth="1"/>
    <col min="4875" max="4875" width="9.42578125" style="13" customWidth="1"/>
    <col min="4876" max="4876" width="8.28515625" style="13" customWidth="1"/>
    <col min="4877" max="4877" width="10.28515625" style="13" customWidth="1"/>
    <col min="4878" max="5120" width="8.85546875" style="13"/>
    <col min="5121" max="5121" width="7.42578125" style="13" customWidth="1"/>
    <col min="5122" max="5122" width="24.28515625" style="13" customWidth="1"/>
    <col min="5123" max="5123" width="9.7109375" style="13" customWidth="1"/>
    <col min="5124" max="5124" width="9.140625" style="13" customWidth="1"/>
    <col min="5125" max="5125" width="10.42578125" style="13" customWidth="1"/>
    <col min="5126" max="5126" width="8.85546875" style="13"/>
    <col min="5127" max="5127" width="8" style="13" customWidth="1"/>
    <col min="5128" max="5128" width="9.28515625" style="13" customWidth="1"/>
    <col min="5129" max="5129" width="10.28515625" style="13" customWidth="1"/>
    <col min="5130" max="5130" width="8.5703125" style="13" customWidth="1"/>
    <col min="5131" max="5131" width="9.42578125" style="13" customWidth="1"/>
    <col min="5132" max="5132" width="8.28515625" style="13" customWidth="1"/>
    <col min="5133" max="5133" width="10.28515625" style="13" customWidth="1"/>
    <col min="5134" max="5376" width="8.85546875" style="13"/>
    <col min="5377" max="5377" width="7.42578125" style="13" customWidth="1"/>
    <col min="5378" max="5378" width="24.28515625" style="13" customWidth="1"/>
    <col min="5379" max="5379" width="9.7109375" style="13" customWidth="1"/>
    <col min="5380" max="5380" width="9.140625" style="13" customWidth="1"/>
    <col min="5381" max="5381" width="10.42578125" style="13" customWidth="1"/>
    <col min="5382" max="5382" width="8.85546875" style="13"/>
    <col min="5383" max="5383" width="8" style="13" customWidth="1"/>
    <col min="5384" max="5384" width="9.28515625" style="13" customWidth="1"/>
    <col min="5385" max="5385" width="10.28515625" style="13" customWidth="1"/>
    <col min="5386" max="5386" width="8.5703125" style="13" customWidth="1"/>
    <col min="5387" max="5387" width="9.42578125" style="13" customWidth="1"/>
    <col min="5388" max="5388" width="8.28515625" style="13" customWidth="1"/>
    <col min="5389" max="5389" width="10.28515625" style="13" customWidth="1"/>
    <col min="5390" max="5632" width="8.85546875" style="13"/>
    <col min="5633" max="5633" width="7.42578125" style="13" customWidth="1"/>
    <col min="5634" max="5634" width="24.28515625" style="13" customWidth="1"/>
    <col min="5635" max="5635" width="9.7109375" style="13" customWidth="1"/>
    <col min="5636" max="5636" width="9.140625" style="13" customWidth="1"/>
    <col min="5637" max="5637" width="10.42578125" style="13" customWidth="1"/>
    <col min="5638" max="5638" width="8.85546875" style="13"/>
    <col min="5639" max="5639" width="8" style="13" customWidth="1"/>
    <col min="5640" max="5640" width="9.28515625" style="13" customWidth="1"/>
    <col min="5641" max="5641" width="10.28515625" style="13" customWidth="1"/>
    <col min="5642" max="5642" width="8.5703125" style="13" customWidth="1"/>
    <col min="5643" max="5643" width="9.42578125" style="13" customWidth="1"/>
    <col min="5644" max="5644" width="8.28515625" style="13" customWidth="1"/>
    <col min="5645" max="5645" width="10.28515625" style="13" customWidth="1"/>
    <col min="5646" max="5888" width="8.85546875" style="13"/>
    <col min="5889" max="5889" width="7.42578125" style="13" customWidth="1"/>
    <col min="5890" max="5890" width="24.28515625" style="13" customWidth="1"/>
    <col min="5891" max="5891" width="9.7109375" style="13" customWidth="1"/>
    <col min="5892" max="5892" width="9.140625" style="13" customWidth="1"/>
    <col min="5893" max="5893" width="10.42578125" style="13" customWidth="1"/>
    <col min="5894" max="5894" width="8.85546875" style="13"/>
    <col min="5895" max="5895" width="8" style="13" customWidth="1"/>
    <col min="5896" max="5896" width="9.28515625" style="13" customWidth="1"/>
    <col min="5897" max="5897" width="10.28515625" style="13" customWidth="1"/>
    <col min="5898" max="5898" width="8.5703125" style="13" customWidth="1"/>
    <col min="5899" max="5899" width="9.42578125" style="13" customWidth="1"/>
    <col min="5900" max="5900" width="8.28515625" style="13" customWidth="1"/>
    <col min="5901" max="5901" width="10.28515625" style="13" customWidth="1"/>
    <col min="5902" max="6144" width="8.85546875" style="13"/>
    <col min="6145" max="6145" width="7.42578125" style="13" customWidth="1"/>
    <col min="6146" max="6146" width="24.28515625" style="13" customWidth="1"/>
    <col min="6147" max="6147" width="9.7109375" style="13" customWidth="1"/>
    <col min="6148" max="6148" width="9.140625" style="13" customWidth="1"/>
    <col min="6149" max="6149" width="10.42578125" style="13" customWidth="1"/>
    <col min="6150" max="6150" width="8.85546875" style="13"/>
    <col min="6151" max="6151" width="8" style="13" customWidth="1"/>
    <col min="6152" max="6152" width="9.28515625" style="13" customWidth="1"/>
    <col min="6153" max="6153" width="10.28515625" style="13" customWidth="1"/>
    <col min="6154" max="6154" width="8.5703125" style="13" customWidth="1"/>
    <col min="6155" max="6155" width="9.42578125" style="13" customWidth="1"/>
    <col min="6156" max="6156" width="8.28515625" style="13" customWidth="1"/>
    <col min="6157" max="6157" width="10.28515625" style="13" customWidth="1"/>
    <col min="6158" max="6400" width="8.85546875" style="13"/>
    <col min="6401" max="6401" width="7.42578125" style="13" customWidth="1"/>
    <col min="6402" max="6402" width="24.28515625" style="13" customWidth="1"/>
    <col min="6403" max="6403" width="9.7109375" style="13" customWidth="1"/>
    <col min="6404" max="6404" width="9.140625" style="13" customWidth="1"/>
    <col min="6405" max="6405" width="10.42578125" style="13" customWidth="1"/>
    <col min="6406" max="6406" width="8.85546875" style="13"/>
    <col min="6407" max="6407" width="8" style="13" customWidth="1"/>
    <col min="6408" max="6408" width="9.28515625" style="13" customWidth="1"/>
    <col min="6409" max="6409" width="10.28515625" style="13" customWidth="1"/>
    <col min="6410" max="6410" width="8.5703125" style="13" customWidth="1"/>
    <col min="6411" max="6411" width="9.42578125" style="13" customWidth="1"/>
    <col min="6412" max="6412" width="8.28515625" style="13" customWidth="1"/>
    <col min="6413" max="6413" width="10.28515625" style="13" customWidth="1"/>
    <col min="6414" max="6656" width="8.85546875" style="13"/>
    <col min="6657" max="6657" width="7.42578125" style="13" customWidth="1"/>
    <col min="6658" max="6658" width="24.28515625" style="13" customWidth="1"/>
    <col min="6659" max="6659" width="9.7109375" style="13" customWidth="1"/>
    <col min="6660" max="6660" width="9.140625" style="13" customWidth="1"/>
    <col min="6661" max="6661" width="10.42578125" style="13" customWidth="1"/>
    <col min="6662" max="6662" width="8.85546875" style="13"/>
    <col min="6663" max="6663" width="8" style="13" customWidth="1"/>
    <col min="6664" max="6664" width="9.28515625" style="13" customWidth="1"/>
    <col min="6665" max="6665" width="10.28515625" style="13" customWidth="1"/>
    <col min="6666" max="6666" width="8.5703125" style="13" customWidth="1"/>
    <col min="6667" max="6667" width="9.42578125" style="13" customWidth="1"/>
    <col min="6668" max="6668" width="8.28515625" style="13" customWidth="1"/>
    <col min="6669" max="6669" width="10.28515625" style="13" customWidth="1"/>
    <col min="6670" max="6912" width="8.85546875" style="13"/>
    <col min="6913" max="6913" width="7.42578125" style="13" customWidth="1"/>
    <col min="6914" max="6914" width="24.28515625" style="13" customWidth="1"/>
    <col min="6915" max="6915" width="9.7109375" style="13" customWidth="1"/>
    <col min="6916" max="6916" width="9.140625" style="13" customWidth="1"/>
    <col min="6917" max="6917" width="10.42578125" style="13" customWidth="1"/>
    <col min="6918" max="6918" width="8.85546875" style="13"/>
    <col min="6919" max="6919" width="8" style="13" customWidth="1"/>
    <col min="6920" max="6920" width="9.28515625" style="13" customWidth="1"/>
    <col min="6921" max="6921" width="10.28515625" style="13" customWidth="1"/>
    <col min="6922" max="6922" width="8.5703125" style="13" customWidth="1"/>
    <col min="6923" max="6923" width="9.42578125" style="13" customWidth="1"/>
    <col min="6924" max="6924" width="8.28515625" style="13" customWidth="1"/>
    <col min="6925" max="6925" width="10.28515625" style="13" customWidth="1"/>
    <col min="6926" max="7168" width="8.85546875" style="13"/>
    <col min="7169" max="7169" width="7.42578125" style="13" customWidth="1"/>
    <col min="7170" max="7170" width="24.28515625" style="13" customWidth="1"/>
    <col min="7171" max="7171" width="9.7109375" style="13" customWidth="1"/>
    <col min="7172" max="7172" width="9.140625" style="13" customWidth="1"/>
    <col min="7173" max="7173" width="10.42578125" style="13" customWidth="1"/>
    <col min="7174" max="7174" width="8.85546875" style="13"/>
    <col min="7175" max="7175" width="8" style="13" customWidth="1"/>
    <col min="7176" max="7176" width="9.28515625" style="13" customWidth="1"/>
    <col min="7177" max="7177" width="10.28515625" style="13" customWidth="1"/>
    <col min="7178" max="7178" width="8.5703125" style="13" customWidth="1"/>
    <col min="7179" max="7179" width="9.42578125" style="13" customWidth="1"/>
    <col min="7180" max="7180" width="8.28515625" style="13" customWidth="1"/>
    <col min="7181" max="7181" width="10.28515625" style="13" customWidth="1"/>
    <col min="7182" max="7424" width="8.85546875" style="13"/>
    <col min="7425" max="7425" width="7.42578125" style="13" customWidth="1"/>
    <col min="7426" max="7426" width="24.28515625" style="13" customWidth="1"/>
    <col min="7427" max="7427" width="9.7109375" style="13" customWidth="1"/>
    <col min="7428" max="7428" width="9.140625" style="13" customWidth="1"/>
    <col min="7429" max="7429" width="10.42578125" style="13" customWidth="1"/>
    <col min="7430" max="7430" width="8.85546875" style="13"/>
    <col min="7431" max="7431" width="8" style="13" customWidth="1"/>
    <col min="7432" max="7432" width="9.28515625" style="13" customWidth="1"/>
    <col min="7433" max="7433" width="10.28515625" style="13" customWidth="1"/>
    <col min="7434" max="7434" width="8.5703125" style="13" customWidth="1"/>
    <col min="7435" max="7435" width="9.42578125" style="13" customWidth="1"/>
    <col min="7436" max="7436" width="8.28515625" style="13" customWidth="1"/>
    <col min="7437" max="7437" width="10.28515625" style="13" customWidth="1"/>
    <col min="7438" max="7680" width="8.85546875" style="13"/>
    <col min="7681" max="7681" width="7.42578125" style="13" customWidth="1"/>
    <col min="7682" max="7682" width="24.28515625" style="13" customWidth="1"/>
    <col min="7683" max="7683" width="9.7109375" style="13" customWidth="1"/>
    <col min="7684" max="7684" width="9.140625" style="13" customWidth="1"/>
    <col min="7685" max="7685" width="10.42578125" style="13" customWidth="1"/>
    <col min="7686" max="7686" width="8.85546875" style="13"/>
    <col min="7687" max="7687" width="8" style="13" customWidth="1"/>
    <col min="7688" max="7688" width="9.28515625" style="13" customWidth="1"/>
    <col min="7689" max="7689" width="10.28515625" style="13" customWidth="1"/>
    <col min="7690" max="7690" width="8.5703125" style="13" customWidth="1"/>
    <col min="7691" max="7691" width="9.42578125" style="13" customWidth="1"/>
    <col min="7692" max="7692" width="8.28515625" style="13" customWidth="1"/>
    <col min="7693" max="7693" width="10.28515625" style="13" customWidth="1"/>
    <col min="7694" max="7936" width="8.85546875" style="13"/>
    <col min="7937" max="7937" width="7.42578125" style="13" customWidth="1"/>
    <col min="7938" max="7938" width="24.28515625" style="13" customWidth="1"/>
    <col min="7939" max="7939" width="9.7109375" style="13" customWidth="1"/>
    <col min="7940" max="7940" width="9.140625" style="13" customWidth="1"/>
    <col min="7941" max="7941" width="10.42578125" style="13" customWidth="1"/>
    <col min="7942" max="7942" width="8.85546875" style="13"/>
    <col min="7943" max="7943" width="8" style="13" customWidth="1"/>
    <col min="7944" max="7944" width="9.28515625" style="13" customWidth="1"/>
    <col min="7945" max="7945" width="10.28515625" style="13" customWidth="1"/>
    <col min="7946" max="7946" width="8.5703125" style="13" customWidth="1"/>
    <col min="7947" max="7947" width="9.42578125" style="13" customWidth="1"/>
    <col min="7948" max="7948" width="8.28515625" style="13" customWidth="1"/>
    <col min="7949" max="7949" width="10.28515625" style="13" customWidth="1"/>
    <col min="7950" max="8192" width="8.85546875" style="13"/>
    <col min="8193" max="8193" width="7.42578125" style="13" customWidth="1"/>
    <col min="8194" max="8194" width="24.28515625" style="13" customWidth="1"/>
    <col min="8195" max="8195" width="9.7109375" style="13" customWidth="1"/>
    <col min="8196" max="8196" width="9.140625" style="13" customWidth="1"/>
    <col min="8197" max="8197" width="10.42578125" style="13" customWidth="1"/>
    <col min="8198" max="8198" width="8.85546875" style="13"/>
    <col min="8199" max="8199" width="8" style="13" customWidth="1"/>
    <col min="8200" max="8200" width="9.28515625" style="13" customWidth="1"/>
    <col min="8201" max="8201" width="10.28515625" style="13" customWidth="1"/>
    <col min="8202" max="8202" width="8.5703125" style="13" customWidth="1"/>
    <col min="8203" max="8203" width="9.42578125" style="13" customWidth="1"/>
    <col min="8204" max="8204" width="8.28515625" style="13" customWidth="1"/>
    <col min="8205" max="8205" width="10.28515625" style="13" customWidth="1"/>
    <col min="8206" max="8448" width="8.85546875" style="13"/>
    <col min="8449" max="8449" width="7.42578125" style="13" customWidth="1"/>
    <col min="8450" max="8450" width="24.28515625" style="13" customWidth="1"/>
    <col min="8451" max="8451" width="9.7109375" style="13" customWidth="1"/>
    <col min="8452" max="8452" width="9.140625" style="13" customWidth="1"/>
    <col min="8453" max="8453" width="10.42578125" style="13" customWidth="1"/>
    <col min="8454" max="8454" width="8.85546875" style="13"/>
    <col min="8455" max="8455" width="8" style="13" customWidth="1"/>
    <col min="8456" max="8456" width="9.28515625" style="13" customWidth="1"/>
    <col min="8457" max="8457" width="10.28515625" style="13" customWidth="1"/>
    <col min="8458" max="8458" width="8.5703125" style="13" customWidth="1"/>
    <col min="8459" max="8459" width="9.42578125" style="13" customWidth="1"/>
    <col min="8460" max="8460" width="8.28515625" style="13" customWidth="1"/>
    <col min="8461" max="8461" width="10.28515625" style="13" customWidth="1"/>
    <col min="8462" max="8704" width="8.85546875" style="13"/>
    <col min="8705" max="8705" width="7.42578125" style="13" customWidth="1"/>
    <col min="8706" max="8706" width="24.28515625" style="13" customWidth="1"/>
    <col min="8707" max="8707" width="9.7109375" style="13" customWidth="1"/>
    <col min="8708" max="8708" width="9.140625" style="13" customWidth="1"/>
    <col min="8709" max="8709" width="10.42578125" style="13" customWidth="1"/>
    <col min="8710" max="8710" width="8.85546875" style="13"/>
    <col min="8711" max="8711" width="8" style="13" customWidth="1"/>
    <col min="8712" max="8712" width="9.28515625" style="13" customWidth="1"/>
    <col min="8713" max="8713" width="10.28515625" style="13" customWidth="1"/>
    <col min="8714" max="8714" width="8.5703125" style="13" customWidth="1"/>
    <col min="8715" max="8715" width="9.42578125" style="13" customWidth="1"/>
    <col min="8716" max="8716" width="8.28515625" style="13" customWidth="1"/>
    <col min="8717" max="8717" width="10.28515625" style="13" customWidth="1"/>
    <col min="8718" max="8960" width="8.85546875" style="13"/>
    <col min="8961" max="8961" width="7.42578125" style="13" customWidth="1"/>
    <col min="8962" max="8962" width="24.28515625" style="13" customWidth="1"/>
    <col min="8963" max="8963" width="9.7109375" style="13" customWidth="1"/>
    <col min="8964" max="8964" width="9.140625" style="13" customWidth="1"/>
    <col min="8965" max="8965" width="10.42578125" style="13" customWidth="1"/>
    <col min="8966" max="8966" width="8.85546875" style="13"/>
    <col min="8967" max="8967" width="8" style="13" customWidth="1"/>
    <col min="8968" max="8968" width="9.28515625" style="13" customWidth="1"/>
    <col min="8969" max="8969" width="10.28515625" style="13" customWidth="1"/>
    <col min="8970" max="8970" width="8.5703125" style="13" customWidth="1"/>
    <col min="8971" max="8971" width="9.42578125" style="13" customWidth="1"/>
    <col min="8972" max="8972" width="8.28515625" style="13" customWidth="1"/>
    <col min="8973" max="8973" width="10.28515625" style="13" customWidth="1"/>
    <col min="8974" max="9216" width="8.85546875" style="13"/>
    <col min="9217" max="9217" width="7.42578125" style="13" customWidth="1"/>
    <col min="9218" max="9218" width="24.28515625" style="13" customWidth="1"/>
    <col min="9219" max="9219" width="9.7109375" style="13" customWidth="1"/>
    <col min="9220" max="9220" width="9.140625" style="13" customWidth="1"/>
    <col min="9221" max="9221" width="10.42578125" style="13" customWidth="1"/>
    <col min="9222" max="9222" width="8.85546875" style="13"/>
    <col min="9223" max="9223" width="8" style="13" customWidth="1"/>
    <col min="9224" max="9224" width="9.28515625" style="13" customWidth="1"/>
    <col min="9225" max="9225" width="10.28515625" style="13" customWidth="1"/>
    <col min="9226" max="9226" width="8.5703125" style="13" customWidth="1"/>
    <col min="9227" max="9227" width="9.42578125" style="13" customWidth="1"/>
    <col min="9228" max="9228" width="8.28515625" style="13" customWidth="1"/>
    <col min="9229" max="9229" width="10.28515625" style="13" customWidth="1"/>
    <col min="9230" max="9472" width="8.85546875" style="13"/>
    <col min="9473" max="9473" width="7.42578125" style="13" customWidth="1"/>
    <col min="9474" max="9474" width="24.28515625" style="13" customWidth="1"/>
    <col min="9475" max="9475" width="9.7109375" style="13" customWidth="1"/>
    <col min="9476" max="9476" width="9.140625" style="13" customWidth="1"/>
    <col min="9477" max="9477" width="10.42578125" style="13" customWidth="1"/>
    <col min="9478" max="9478" width="8.85546875" style="13"/>
    <col min="9479" max="9479" width="8" style="13" customWidth="1"/>
    <col min="9480" max="9480" width="9.28515625" style="13" customWidth="1"/>
    <col min="9481" max="9481" width="10.28515625" style="13" customWidth="1"/>
    <col min="9482" max="9482" width="8.5703125" style="13" customWidth="1"/>
    <col min="9483" max="9483" width="9.42578125" style="13" customWidth="1"/>
    <col min="9484" max="9484" width="8.28515625" style="13" customWidth="1"/>
    <col min="9485" max="9485" width="10.28515625" style="13" customWidth="1"/>
    <col min="9486" max="9728" width="8.85546875" style="13"/>
    <col min="9729" max="9729" width="7.42578125" style="13" customWidth="1"/>
    <col min="9730" max="9730" width="24.28515625" style="13" customWidth="1"/>
    <col min="9731" max="9731" width="9.7109375" style="13" customWidth="1"/>
    <col min="9732" max="9732" width="9.140625" style="13" customWidth="1"/>
    <col min="9733" max="9733" width="10.42578125" style="13" customWidth="1"/>
    <col min="9734" max="9734" width="8.85546875" style="13"/>
    <col min="9735" max="9735" width="8" style="13" customWidth="1"/>
    <col min="9736" max="9736" width="9.28515625" style="13" customWidth="1"/>
    <col min="9737" max="9737" width="10.28515625" style="13" customWidth="1"/>
    <col min="9738" max="9738" width="8.5703125" style="13" customWidth="1"/>
    <col min="9739" max="9739" width="9.42578125" style="13" customWidth="1"/>
    <col min="9740" max="9740" width="8.28515625" style="13" customWidth="1"/>
    <col min="9741" max="9741" width="10.28515625" style="13" customWidth="1"/>
    <col min="9742" max="9984" width="8.85546875" style="13"/>
    <col min="9985" max="9985" width="7.42578125" style="13" customWidth="1"/>
    <col min="9986" max="9986" width="24.28515625" style="13" customWidth="1"/>
    <col min="9987" max="9987" width="9.7109375" style="13" customWidth="1"/>
    <col min="9988" max="9988" width="9.140625" style="13" customWidth="1"/>
    <col min="9989" max="9989" width="10.42578125" style="13" customWidth="1"/>
    <col min="9990" max="9990" width="8.85546875" style="13"/>
    <col min="9991" max="9991" width="8" style="13" customWidth="1"/>
    <col min="9992" max="9992" width="9.28515625" style="13" customWidth="1"/>
    <col min="9993" max="9993" width="10.28515625" style="13" customWidth="1"/>
    <col min="9994" max="9994" width="8.5703125" style="13" customWidth="1"/>
    <col min="9995" max="9995" width="9.42578125" style="13" customWidth="1"/>
    <col min="9996" max="9996" width="8.28515625" style="13" customWidth="1"/>
    <col min="9997" max="9997" width="10.28515625" style="13" customWidth="1"/>
    <col min="9998" max="10240" width="8.85546875" style="13"/>
    <col min="10241" max="10241" width="7.42578125" style="13" customWidth="1"/>
    <col min="10242" max="10242" width="24.28515625" style="13" customWidth="1"/>
    <col min="10243" max="10243" width="9.7109375" style="13" customWidth="1"/>
    <col min="10244" max="10244" width="9.140625" style="13" customWidth="1"/>
    <col min="10245" max="10245" width="10.42578125" style="13" customWidth="1"/>
    <col min="10246" max="10246" width="8.85546875" style="13"/>
    <col min="10247" max="10247" width="8" style="13" customWidth="1"/>
    <col min="10248" max="10248" width="9.28515625" style="13" customWidth="1"/>
    <col min="10249" max="10249" width="10.28515625" style="13" customWidth="1"/>
    <col min="10250" max="10250" width="8.5703125" style="13" customWidth="1"/>
    <col min="10251" max="10251" width="9.42578125" style="13" customWidth="1"/>
    <col min="10252" max="10252" width="8.28515625" style="13" customWidth="1"/>
    <col min="10253" max="10253" width="10.28515625" style="13" customWidth="1"/>
    <col min="10254" max="10496" width="8.85546875" style="13"/>
    <col min="10497" max="10497" width="7.42578125" style="13" customWidth="1"/>
    <col min="10498" max="10498" width="24.28515625" style="13" customWidth="1"/>
    <col min="10499" max="10499" width="9.7109375" style="13" customWidth="1"/>
    <col min="10500" max="10500" width="9.140625" style="13" customWidth="1"/>
    <col min="10501" max="10501" width="10.42578125" style="13" customWidth="1"/>
    <col min="10502" max="10502" width="8.85546875" style="13"/>
    <col min="10503" max="10503" width="8" style="13" customWidth="1"/>
    <col min="10504" max="10504" width="9.28515625" style="13" customWidth="1"/>
    <col min="10505" max="10505" width="10.28515625" style="13" customWidth="1"/>
    <col min="10506" max="10506" width="8.5703125" style="13" customWidth="1"/>
    <col min="10507" max="10507" width="9.42578125" style="13" customWidth="1"/>
    <col min="10508" max="10508" width="8.28515625" style="13" customWidth="1"/>
    <col min="10509" max="10509" width="10.28515625" style="13" customWidth="1"/>
    <col min="10510" max="10752" width="8.85546875" style="13"/>
    <col min="10753" max="10753" width="7.42578125" style="13" customWidth="1"/>
    <col min="10754" max="10754" width="24.28515625" style="13" customWidth="1"/>
    <col min="10755" max="10755" width="9.7109375" style="13" customWidth="1"/>
    <col min="10756" max="10756" width="9.140625" style="13" customWidth="1"/>
    <col min="10757" max="10757" width="10.42578125" style="13" customWidth="1"/>
    <col min="10758" max="10758" width="8.85546875" style="13"/>
    <col min="10759" max="10759" width="8" style="13" customWidth="1"/>
    <col min="10760" max="10760" width="9.28515625" style="13" customWidth="1"/>
    <col min="10761" max="10761" width="10.28515625" style="13" customWidth="1"/>
    <col min="10762" max="10762" width="8.5703125" style="13" customWidth="1"/>
    <col min="10763" max="10763" width="9.42578125" style="13" customWidth="1"/>
    <col min="10764" max="10764" width="8.28515625" style="13" customWidth="1"/>
    <col min="10765" max="10765" width="10.28515625" style="13" customWidth="1"/>
    <col min="10766" max="11008" width="8.85546875" style="13"/>
    <col min="11009" max="11009" width="7.42578125" style="13" customWidth="1"/>
    <col min="11010" max="11010" width="24.28515625" style="13" customWidth="1"/>
    <col min="11011" max="11011" width="9.7109375" style="13" customWidth="1"/>
    <col min="11012" max="11012" width="9.140625" style="13" customWidth="1"/>
    <col min="11013" max="11013" width="10.42578125" style="13" customWidth="1"/>
    <col min="11014" max="11014" width="8.85546875" style="13"/>
    <col min="11015" max="11015" width="8" style="13" customWidth="1"/>
    <col min="11016" max="11016" width="9.28515625" style="13" customWidth="1"/>
    <col min="11017" max="11017" width="10.28515625" style="13" customWidth="1"/>
    <col min="11018" max="11018" width="8.5703125" style="13" customWidth="1"/>
    <col min="11019" max="11019" width="9.42578125" style="13" customWidth="1"/>
    <col min="11020" max="11020" width="8.28515625" style="13" customWidth="1"/>
    <col min="11021" max="11021" width="10.28515625" style="13" customWidth="1"/>
    <col min="11022" max="11264" width="8.85546875" style="13"/>
    <col min="11265" max="11265" width="7.42578125" style="13" customWidth="1"/>
    <col min="11266" max="11266" width="24.28515625" style="13" customWidth="1"/>
    <col min="11267" max="11267" width="9.7109375" style="13" customWidth="1"/>
    <col min="11268" max="11268" width="9.140625" style="13" customWidth="1"/>
    <col min="11269" max="11269" width="10.42578125" style="13" customWidth="1"/>
    <col min="11270" max="11270" width="8.85546875" style="13"/>
    <col min="11271" max="11271" width="8" style="13" customWidth="1"/>
    <col min="11272" max="11272" width="9.28515625" style="13" customWidth="1"/>
    <col min="11273" max="11273" width="10.28515625" style="13" customWidth="1"/>
    <col min="11274" max="11274" width="8.5703125" style="13" customWidth="1"/>
    <col min="11275" max="11275" width="9.42578125" style="13" customWidth="1"/>
    <col min="11276" max="11276" width="8.28515625" style="13" customWidth="1"/>
    <col min="11277" max="11277" width="10.28515625" style="13" customWidth="1"/>
    <col min="11278" max="11520" width="8.85546875" style="13"/>
    <col min="11521" max="11521" width="7.42578125" style="13" customWidth="1"/>
    <col min="11522" max="11522" width="24.28515625" style="13" customWidth="1"/>
    <col min="11523" max="11523" width="9.7109375" style="13" customWidth="1"/>
    <col min="11524" max="11524" width="9.140625" style="13" customWidth="1"/>
    <col min="11525" max="11525" width="10.42578125" style="13" customWidth="1"/>
    <col min="11526" max="11526" width="8.85546875" style="13"/>
    <col min="11527" max="11527" width="8" style="13" customWidth="1"/>
    <col min="11528" max="11528" width="9.28515625" style="13" customWidth="1"/>
    <col min="11529" max="11529" width="10.28515625" style="13" customWidth="1"/>
    <col min="11530" max="11530" width="8.5703125" style="13" customWidth="1"/>
    <col min="11531" max="11531" width="9.42578125" style="13" customWidth="1"/>
    <col min="11532" max="11532" width="8.28515625" style="13" customWidth="1"/>
    <col min="11533" max="11533" width="10.28515625" style="13" customWidth="1"/>
    <col min="11534" max="11776" width="8.85546875" style="13"/>
    <col min="11777" max="11777" width="7.42578125" style="13" customWidth="1"/>
    <col min="11778" max="11778" width="24.28515625" style="13" customWidth="1"/>
    <col min="11779" max="11779" width="9.7109375" style="13" customWidth="1"/>
    <col min="11780" max="11780" width="9.140625" style="13" customWidth="1"/>
    <col min="11781" max="11781" width="10.42578125" style="13" customWidth="1"/>
    <col min="11782" max="11782" width="8.85546875" style="13"/>
    <col min="11783" max="11783" width="8" style="13" customWidth="1"/>
    <col min="11784" max="11784" width="9.28515625" style="13" customWidth="1"/>
    <col min="11785" max="11785" width="10.28515625" style="13" customWidth="1"/>
    <col min="11786" max="11786" width="8.5703125" style="13" customWidth="1"/>
    <col min="11787" max="11787" width="9.42578125" style="13" customWidth="1"/>
    <col min="11788" max="11788" width="8.28515625" style="13" customWidth="1"/>
    <col min="11789" max="11789" width="10.28515625" style="13" customWidth="1"/>
    <col min="11790" max="12032" width="8.85546875" style="13"/>
    <col min="12033" max="12033" width="7.42578125" style="13" customWidth="1"/>
    <col min="12034" max="12034" width="24.28515625" style="13" customWidth="1"/>
    <col min="12035" max="12035" width="9.7109375" style="13" customWidth="1"/>
    <col min="12036" max="12036" width="9.140625" style="13" customWidth="1"/>
    <col min="12037" max="12037" width="10.42578125" style="13" customWidth="1"/>
    <col min="12038" max="12038" width="8.85546875" style="13"/>
    <col min="12039" max="12039" width="8" style="13" customWidth="1"/>
    <col min="12040" max="12040" width="9.28515625" style="13" customWidth="1"/>
    <col min="12041" max="12041" width="10.28515625" style="13" customWidth="1"/>
    <col min="12042" max="12042" width="8.5703125" style="13" customWidth="1"/>
    <col min="12043" max="12043" width="9.42578125" style="13" customWidth="1"/>
    <col min="12044" max="12044" width="8.28515625" style="13" customWidth="1"/>
    <col min="12045" max="12045" width="10.28515625" style="13" customWidth="1"/>
    <col min="12046" max="12288" width="8.85546875" style="13"/>
    <col min="12289" max="12289" width="7.42578125" style="13" customWidth="1"/>
    <col min="12290" max="12290" width="24.28515625" style="13" customWidth="1"/>
    <col min="12291" max="12291" width="9.7109375" style="13" customWidth="1"/>
    <col min="12292" max="12292" width="9.140625" style="13" customWidth="1"/>
    <col min="12293" max="12293" width="10.42578125" style="13" customWidth="1"/>
    <col min="12294" max="12294" width="8.85546875" style="13"/>
    <col min="12295" max="12295" width="8" style="13" customWidth="1"/>
    <col min="12296" max="12296" width="9.28515625" style="13" customWidth="1"/>
    <col min="12297" max="12297" width="10.28515625" style="13" customWidth="1"/>
    <col min="12298" max="12298" width="8.5703125" style="13" customWidth="1"/>
    <col min="12299" max="12299" width="9.42578125" style="13" customWidth="1"/>
    <col min="12300" max="12300" width="8.28515625" style="13" customWidth="1"/>
    <col min="12301" max="12301" width="10.28515625" style="13" customWidth="1"/>
    <col min="12302" max="12544" width="8.85546875" style="13"/>
    <col min="12545" max="12545" width="7.42578125" style="13" customWidth="1"/>
    <col min="12546" max="12546" width="24.28515625" style="13" customWidth="1"/>
    <col min="12547" max="12547" width="9.7109375" style="13" customWidth="1"/>
    <col min="12548" max="12548" width="9.140625" style="13" customWidth="1"/>
    <col min="12549" max="12549" width="10.42578125" style="13" customWidth="1"/>
    <col min="12550" max="12550" width="8.85546875" style="13"/>
    <col min="12551" max="12551" width="8" style="13" customWidth="1"/>
    <col min="12552" max="12552" width="9.28515625" style="13" customWidth="1"/>
    <col min="12553" max="12553" width="10.28515625" style="13" customWidth="1"/>
    <col min="12554" max="12554" width="8.5703125" style="13" customWidth="1"/>
    <col min="12555" max="12555" width="9.42578125" style="13" customWidth="1"/>
    <col min="12556" max="12556" width="8.28515625" style="13" customWidth="1"/>
    <col min="12557" max="12557" width="10.28515625" style="13" customWidth="1"/>
    <col min="12558" max="12800" width="8.85546875" style="13"/>
    <col min="12801" max="12801" width="7.42578125" style="13" customWidth="1"/>
    <col min="12802" max="12802" width="24.28515625" style="13" customWidth="1"/>
    <col min="12803" max="12803" width="9.7109375" style="13" customWidth="1"/>
    <col min="12804" max="12804" width="9.140625" style="13" customWidth="1"/>
    <col min="12805" max="12805" width="10.42578125" style="13" customWidth="1"/>
    <col min="12806" max="12806" width="8.85546875" style="13"/>
    <col min="12807" max="12807" width="8" style="13" customWidth="1"/>
    <col min="12808" max="12808" width="9.28515625" style="13" customWidth="1"/>
    <col min="12809" max="12809" width="10.28515625" style="13" customWidth="1"/>
    <col min="12810" max="12810" width="8.5703125" style="13" customWidth="1"/>
    <col min="12811" max="12811" width="9.42578125" style="13" customWidth="1"/>
    <col min="12812" max="12812" width="8.28515625" style="13" customWidth="1"/>
    <col min="12813" max="12813" width="10.28515625" style="13" customWidth="1"/>
    <col min="12814" max="13056" width="8.85546875" style="13"/>
    <col min="13057" max="13057" width="7.42578125" style="13" customWidth="1"/>
    <col min="13058" max="13058" width="24.28515625" style="13" customWidth="1"/>
    <col min="13059" max="13059" width="9.7109375" style="13" customWidth="1"/>
    <col min="13060" max="13060" width="9.140625" style="13" customWidth="1"/>
    <col min="13061" max="13061" width="10.42578125" style="13" customWidth="1"/>
    <col min="13062" max="13062" width="8.85546875" style="13"/>
    <col min="13063" max="13063" width="8" style="13" customWidth="1"/>
    <col min="13064" max="13064" width="9.28515625" style="13" customWidth="1"/>
    <col min="13065" max="13065" width="10.28515625" style="13" customWidth="1"/>
    <col min="13066" max="13066" width="8.5703125" style="13" customWidth="1"/>
    <col min="13067" max="13067" width="9.42578125" style="13" customWidth="1"/>
    <col min="13068" max="13068" width="8.28515625" style="13" customWidth="1"/>
    <col min="13069" max="13069" width="10.28515625" style="13" customWidth="1"/>
    <col min="13070" max="13312" width="8.85546875" style="13"/>
    <col min="13313" max="13313" width="7.42578125" style="13" customWidth="1"/>
    <col min="13314" max="13314" width="24.28515625" style="13" customWidth="1"/>
    <col min="13315" max="13315" width="9.7109375" style="13" customWidth="1"/>
    <col min="13316" max="13316" width="9.140625" style="13" customWidth="1"/>
    <col min="13317" max="13317" width="10.42578125" style="13" customWidth="1"/>
    <col min="13318" max="13318" width="8.85546875" style="13"/>
    <col min="13319" max="13319" width="8" style="13" customWidth="1"/>
    <col min="13320" max="13320" width="9.28515625" style="13" customWidth="1"/>
    <col min="13321" max="13321" width="10.28515625" style="13" customWidth="1"/>
    <col min="13322" max="13322" width="8.5703125" style="13" customWidth="1"/>
    <col min="13323" max="13323" width="9.42578125" style="13" customWidth="1"/>
    <col min="13324" max="13324" width="8.28515625" style="13" customWidth="1"/>
    <col min="13325" max="13325" width="10.28515625" style="13" customWidth="1"/>
    <col min="13326" max="13568" width="8.85546875" style="13"/>
    <col min="13569" max="13569" width="7.42578125" style="13" customWidth="1"/>
    <col min="13570" max="13570" width="24.28515625" style="13" customWidth="1"/>
    <col min="13571" max="13571" width="9.7109375" style="13" customWidth="1"/>
    <col min="13572" max="13572" width="9.140625" style="13" customWidth="1"/>
    <col min="13573" max="13573" width="10.42578125" style="13" customWidth="1"/>
    <col min="13574" max="13574" width="8.85546875" style="13"/>
    <col min="13575" max="13575" width="8" style="13" customWidth="1"/>
    <col min="13576" max="13576" width="9.28515625" style="13" customWidth="1"/>
    <col min="13577" max="13577" width="10.28515625" style="13" customWidth="1"/>
    <col min="13578" max="13578" width="8.5703125" style="13" customWidth="1"/>
    <col min="13579" max="13579" width="9.42578125" style="13" customWidth="1"/>
    <col min="13580" max="13580" width="8.28515625" style="13" customWidth="1"/>
    <col min="13581" max="13581" width="10.28515625" style="13" customWidth="1"/>
    <col min="13582" max="13824" width="8.85546875" style="13"/>
    <col min="13825" max="13825" width="7.42578125" style="13" customWidth="1"/>
    <col min="13826" max="13826" width="24.28515625" style="13" customWidth="1"/>
    <col min="13827" max="13827" width="9.7109375" style="13" customWidth="1"/>
    <col min="13828" max="13828" width="9.140625" style="13" customWidth="1"/>
    <col min="13829" max="13829" width="10.42578125" style="13" customWidth="1"/>
    <col min="13830" max="13830" width="8.85546875" style="13"/>
    <col min="13831" max="13831" width="8" style="13" customWidth="1"/>
    <col min="13832" max="13832" width="9.28515625" style="13" customWidth="1"/>
    <col min="13833" max="13833" width="10.28515625" style="13" customWidth="1"/>
    <col min="13834" max="13834" width="8.5703125" style="13" customWidth="1"/>
    <col min="13835" max="13835" width="9.42578125" style="13" customWidth="1"/>
    <col min="13836" max="13836" width="8.28515625" style="13" customWidth="1"/>
    <col min="13837" max="13837" width="10.28515625" style="13" customWidth="1"/>
    <col min="13838" max="14080" width="8.85546875" style="13"/>
    <col min="14081" max="14081" width="7.42578125" style="13" customWidth="1"/>
    <col min="14082" max="14082" width="24.28515625" style="13" customWidth="1"/>
    <col min="14083" max="14083" width="9.7109375" style="13" customWidth="1"/>
    <col min="14084" max="14084" width="9.140625" style="13" customWidth="1"/>
    <col min="14085" max="14085" width="10.42578125" style="13" customWidth="1"/>
    <col min="14086" max="14086" width="8.85546875" style="13"/>
    <col min="14087" max="14087" width="8" style="13" customWidth="1"/>
    <col min="14088" max="14088" width="9.28515625" style="13" customWidth="1"/>
    <col min="14089" max="14089" width="10.28515625" style="13" customWidth="1"/>
    <col min="14090" max="14090" width="8.5703125" style="13" customWidth="1"/>
    <col min="14091" max="14091" width="9.42578125" style="13" customWidth="1"/>
    <col min="14092" max="14092" width="8.28515625" style="13" customWidth="1"/>
    <col min="14093" max="14093" width="10.28515625" style="13" customWidth="1"/>
    <col min="14094" max="14336" width="8.85546875" style="13"/>
    <col min="14337" max="14337" width="7.42578125" style="13" customWidth="1"/>
    <col min="14338" max="14338" width="24.28515625" style="13" customWidth="1"/>
    <col min="14339" max="14339" width="9.7109375" style="13" customWidth="1"/>
    <col min="14340" max="14340" width="9.140625" style="13" customWidth="1"/>
    <col min="14341" max="14341" width="10.42578125" style="13" customWidth="1"/>
    <col min="14342" max="14342" width="8.85546875" style="13"/>
    <col min="14343" max="14343" width="8" style="13" customWidth="1"/>
    <col min="14344" max="14344" width="9.28515625" style="13" customWidth="1"/>
    <col min="14345" max="14345" width="10.28515625" style="13" customWidth="1"/>
    <col min="14346" max="14346" width="8.5703125" style="13" customWidth="1"/>
    <col min="14347" max="14347" width="9.42578125" style="13" customWidth="1"/>
    <col min="14348" max="14348" width="8.28515625" style="13" customWidth="1"/>
    <col min="14349" max="14349" width="10.28515625" style="13" customWidth="1"/>
    <col min="14350" max="14592" width="8.85546875" style="13"/>
    <col min="14593" max="14593" width="7.42578125" style="13" customWidth="1"/>
    <col min="14594" max="14594" width="24.28515625" style="13" customWidth="1"/>
    <col min="14595" max="14595" width="9.7109375" style="13" customWidth="1"/>
    <col min="14596" max="14596" width="9.140625" style="13" customWidth="1"/>
    <col min="14597" max="14597" width="10.42578125" style="13" customWidth="1"/>
    <col min="14598" max="14598" width="8.85546875" style="13"/>
    <col min="14599" max="14599" width="8" style="13" customWidth="1"/>
    <col min="14600" max="14600" width="9.28515625" style="13" customWidth="1"/>
    <col min="14601" max="14601" width="10.28515625" style="13" customWidth="1"/>
    <col min="14602" max="14602" width="8.5703125" style="13" customWidth="1"/>
    <col min="14603" max="14603" width="9.42578125" style="13" customWidth="1"/>
    <col min="14604" max="14604" width="8.28515625" style="13" customWidth="1"/>
    <col min="14605" max="14605" width="10.28515625" style="13" customWidth="1"/>
    <col min="14606" max="14848" width="8.85546875" style="13"/>
    <col min="14849" max="14849" width="7.42578125" style="13" customWidth="1"/>
    <col min="14850" max="14850" width="24.28515625" style="13" customWidth="1"/>
    <col min="14851" max="14851" width="9.7109375" style="13" customWidth="1"/>
    <col min="14852" max="14852" width="9.140625" style="13" customWidth="1"/>
    <col min="14853" max="14853" width="10.42578125" style="13" customWidth="1"/>
    <col min="14854" max="14854" width="8.85546875" style="13"/>
    <col min="14855" max="14855" width="8" style="13" customWidth="1"/>
    <col min="14856" max="14856" width="9.28515625" style="13" customWidth="1"/>
    <col min="14857" max="14857" width="10.28515625" style="13" customWidth="1"/>
    <col min="14858" max="14858" width="8.5703125" style="13" customWidth="1"/>
    <col min="14859" max="14859" width="9.42578125" style="13" customWidth="1"/>
    <col min="14860" max="14860" width="8.28515625" style="13" customWidth="1"/>
    <col min="14861" max="14861" width="10.28515625" style="13" customWidth="1"/>
    <col min="14862" max="15104" width="8.85546875" style="13"/>
    <col min="15105" max="15105" width="7.42578125" style="13" customWidth="1"/>
    <col min="15106" max="15106" width="24.28515625" style="13" customWidth="1"/>
    <col min="15107" max="15107" width="9.7109375" style="13" customWidth="1"/>
    <col min="15108" max="15108" width="9.140625" style="13" customWidth="1"/>
    <col min="15109" max="15109" width="10.42578125" style="13" customWidth="1"/>
    <col min="15110" max="15110" width="8.85546875" style="13"/>
    <col min="15111" max="15111" width="8" style="13" customWidth="1"/>
    <col min="15112" max="15112" width="9.28515625" style="13" customWidth="1"/>
    <col min="15113" max="15113" width="10.28515625" style="13" customWidth="1"/>
    <col min="15114" max="15114" width="8.5703125" style="13" customWidth="1"/>
    <col min="15115" max="15115" width="9.42578125" style="13" customWidth="1"/>
    <col min="15116" max="15116" width="8.28515625" style="13" customWidth="1"/>
    <col min="15117" max="15117" width="10.28515625" style="13" customWidth="1"/>
    <col min="15118" max="15360" width="8.85546875" style="13"/>
    <col min="15361" max="15361" width="7.42578125" style="13" customWidth="1"/>
    <col min="15362" max="15362" width="24.28515625" style="13" customWidth="1"/>
    <col min="15363" max="15363" width="9.7109375" style="13" customWidth="1"/>
    <col min="15364" max="15364" width="9.140625" style="13" customWidth="1"/>
    <col min="15365" max="15365" width="10.42578125" style="13" customWidth="1"/>
    <col min="15366" max="15366" width="8.85546875" style="13"/>
    <col min="15367" max="15367" width="8" style="13" customWidth="1"/>
    <col min="15368" max="15368" width="9.28515625" style="13" customWidth="1"/>
    <col min="15369" max="15369" width="10.28515625" style="13" customWidth="1"/>
    <col min="15370" max="15370" width="8.5703125" style="13" customWidth="1"/>
    <col min="15371" max="15371" width="9.42578125" style="13" customWidth="1"/>
    <col min="15372" max="15372" width="8.28515625" style="13" customWidth="1"/>
    <col min="15373" max="15373" width="10.28515625" style="13" customWidth="1"/>
    <col min="15374" max="15616" width="8.85546875" style="13"/>
    <col min="15617" max="15617" width="7.42578125" style="13" customWidth="1"/>
    <col min="15618" max="15618" width="24.28515625" style="13" customWidth="1"/>
    <col min="15619" max="15619" width="9.7109375" style="13" customWidth="1"/>
    <col min="15620" max="15620" width="9.140625" style="13" customWidth="1"/>
    <col min="15621" max="15621" width="10.42578125" style="13" customWidth="1"/>
    <col min="15622" max="15622" width="8.85546875" style="13"/>
    <col min="15623" max="15623" width="8" style="13" customWidth="1"/>
    <col min="15624" max="15624" width="9.28515625" style="13" customWidth="1"/>
    <col min="15625" max="15625" width="10.28515625" style="13" customWidth="1"/>
    <col min="15626" max="15626" width="8.5703125" style="13" customWidth="1"/>
    <col min="15627" max="15627" width="9.42578125" style="13" customWidth="1"/>
    <col min="15628" max="15628" width="8.28515625" style="13" customWidth="1"/>
    <col min="15629" max="15629" width="10.28515625" style="13" customWidth="1"/>
    <col min="15630" max="15872" width="8.85546875" style="13"/>
    <col min="15873" max="15873" width="7.42578125" style="13" customWidth="1"/>
    <col min="15874" max="15874" width="24.28515625" style="13" customWidth="1"/>
    <col min="15875" max="15875" width="9.7109375" style="13" customWidth="1"/>
    <col min="15876" max="15876" width="9.140625" style="13" customWidth="1"/>
    <col min="15877" max="15877" width="10.42578125" style="13" customWidth="1"/>
    <col min="15878" max="15878" width="8.85546875" style="13"/>
    <col min="15879" max="15879" width="8" style="13" customWidth="1"/>
    <col min="15880" max="15880" width="9.28515625" style="13" customWidth="1"/>
    <col min="15881" max="15881" width="10.28515625" style="13" customWidth="1"/>
    <col min="15882" max="15882" width="8.5703125" style="13" customWidth="1"/>
    <col min="15883" max="15883" width="9.42578125" style="13" customWidth="1"/>
    <col min="15884" max="15884" width="8.28515625" style="13" customWidth="1"/>
    <col min="15885" max="15885" width="10.28515625" style="13" customWidth="1"/>
    <col min="15886" max="16128" width="8.85546875" style="13"/>
    <col min="16129" max="16129" width="7.42578125" style="13" customWidth="1"/>
    <col min="16130" max="16130" width="24.28515625" style="13" customWidth="1"/>
    <col min="16131" max="16131" width="9.7109375" style="13" customWidth="1"/>
    <col min="16132" max="16132" width="9.140625" style="13" customWidth="1"/>
    <col min="16133" max="16133" width="10.42578125" style="13" customWidth="1"/>
    <col min="16134" max="16134" width="8.85546875" style="13"/>
    <col min="16135" max="16135" width="8" style="13" customWidth="1"/>
    <col min="16136" max="16136" width="9.28515625" style="13" customWidth="1"/>
    <col min="16137" max="16137" width="10.28515625" style="13" customWidth="1"/>
    <col min="16138" max="16138" width="8.5703125" style="13" customWidth="1"/>
    <col min="16139" max="16139" width="9.42578125" style="13" customWidth="1"/>
    <col min="16140" max="16140" width="8.28515625" style="13" customWidth="1"/>
    <col min="16141" max="16141" width="10.28515625" style="13" customWidth="1"/>
    <col min="16142" max="16384" width="8.85546875" style="13"/>
  </cols>
  <sheetData>
    <row r="1" spans="1:16" ht="12.75">
      <c r="O1" s="199" t="s">
        <v>325</v>
      </c>
      <c r="P1" s="199"/>
    </row>
    <row r="2" spans="1:16" ht="12.75">
      <c r="A2" s="218" t="s">
        <v>436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</row>
    <row r="3" spans="1:16" ht="12.75" customHeight="1">
      <c r="A3" s="14"/>
      <c r="B3" s="14"/>
      <c r="C3" s="14"/>
      <c r="D3" s="14"/>
      <c r="E3" s="14"/>
      <c r="F3" s="14"/>
      <c r="G3" s="14"/>
      <c r="H3" s="14"/>
      <c r="I3" s="11"/>
      <c r="J3" s="11"/>
      <c r="K3" s="12"/>
      <c r="L3" s="12"/>
      <c r="M3" s="12"/>
      <c r="N3" s="12"/>
    </row>
    <row r="4" spans="1:16" ht="15" thickBo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  <c r="P4" s="16" t="s">
        <v>290</v>
      </c>
    </row>
    <row r="5" spans="1:16" ht="12.75" customHeight="1" thickBot="1">
      <c r="A5" s="252" t="s">
        <v>199</v>
      </c>
      <c r="B5" s="252" t="s">
        <v>132</v>
      </c>
      <c r="C5" s="255" t="s">
        <v>91</v>
      </c>
      <c r="D5" s="256"/>
      <c r="E5" s="256"/>
      <c r="F5" s="257"/>
      <c r="G5" s="255" t="s">
        <v>92</v>
      </c>
      <c r="H5" s="256"/>
      <c r="I5" s="256"/>
      <c r="J5" s="257"/>
      <c r="K5" s="255" t="s">
        <v>93</v>
      </c>
      <c r="L5" s="256"/>
      <c r="M5" s="256"/>
      <c r="N5" s="257"/>
      <c r="O5" s="272" t="s">
        <v>94</v>
      </c>
      <c r="P5" s="273"/>
    </row>
    <row r="6" spans="1:16" ht="12" customHeight="1">
      <c r="A6" s="253"/>
      <c r="B6" s="253"/>
      <c r="C6" s="258" t="s">
        <v>95</v>
      </c>
      <c r="D6" s="260" t="s">
        <v>96</v>
      </c>
      <c r="E6" s="261"/>
      <c r="F6" s="262"/>
      <c r="G6" s="258" t="s">
        <v>95</v>
      </c>
      <c r="H6" s="260" t="s">
        <v>96</v>
      </c>
      <c r="I6" s="261"/>
      <c r="J6" s="262"/>
      <c r="K6" s="258" t="s">
        <v>95</v>
      </c>
      <c r="L6" s="260" t="s">
        <v>96</v>
      </c>
      <c r="M6" s="261"/>
      <c r="N6" s="262"/>
      <c r="O6" s="277" t="s">
        <v>438</v>
      </c>
      <c r="P6" s="274" t="s">
        <v>439</v>
      </c>
    </row>
    <row r="7" spans="1:16" ht="12" customHeight="1">
      <c r="A7" s="253"/>
      <c r="B7" s="253"/>
      <c r="C7" s="258"/>
      <c r="D7" s="263" t="s">
        <v>97</v>
      </c>
      <c r="E7" s="264"/>
      <c r="F7" s="265" t="s">
        <v>98</v>
      </c>
      <c r="G7" s="258"/>
      <c r="H7" s="263" t="s">
        <v>97</v>
      </c>
      <c r="I7" s="264"/>
      <c r="J7" s="265" t="s">
        <v>98</v>
      </c>
      <c r="K7" s="258"/>
      <c r="L7" s="263" t="s">
        <v>97</v>
      </c>
      <c r="M7" s="264"/>
      <c r="N7" s="265" t="s">
        <v>98</v>
      </c>
      <c r="O7" s="278"/>
      <c r="P7" s="275"/>
    </row>
    <row r="8" spans="1:16" ht="29.25" customHeight="1" thickBot="1">
      <c r="A8" s="254"/>
      <c r="B8" s="254"/>
      <c r="C8" s="259"/>
      <c r="D8" s="17" t="s">
        <v>95</v>
      </c>
      <c r="E8" s="18" t="s">
        <v>99</v>
      </c>
      <c r="F8" s="266"/>
      <c r="G8" s="259"/>
      <c r="H8" s="17" t="s">
        <v>95</v>
      </c>
      <c r="I8" s="18" t="s">
        <v>99</v>
      </c>
      <c r="J8" s="266"/>
      <c r="K8" s="259"/>
      <c r="L8" s="17" t="s">
        <v>95</v>
      </c>
      <c r="M8" s="18" t="s">
        <v>99</v>
      </c>
      <c r="N8" s="266"/>
      <c r="O8" s="279"/>
      <c r="P8" s="276"/>
    </row>
    <row r="9" spans="1:16" ht="12" customHeight="1">
      <c r="A9" s="137">
        <v>1</v>
      </c>
      <c r="B9" s="137">
        <v>2</v>
      </c>
      <c r="C9" s="138">
        <v>3</v>
      </c>
      <c r="D9" s="138">
        <v>4</v>
      </c>
      <c r="E9" s="138">
        <v>5</v>
      </c>
      <c r="F9" s="138">
        <v>6</v>
      </c>
      <c r="G9" s="138">
        <v>7</v>
      </c>
      <c r="H9" s="138">
        <v>8</v>
      </c>
      <c r="I9" s="138">
        <v>9</v>
      </c>
      <c r="J9" s="138">
        <v>10</v>
      </c>
      <c r="K9" s="138">
        <v>11</v>
      </c>
      <c r="L9" s="138">
        <v>12</v>
      </c>
      <c r="M9" s="138">
        <v>13</v>
      </c>
      <c r="N9" s="138">
        <v>14</v>
      </c>
      <c r="O9" s="139">
        <v>15</v>
      </c>
      <c r="P9" s="140">
        <v>16</v>
      </c>
    </row>
    <row r="10" spans="1:16" ht="22.5">
      <c r="A10" s="20" t="s">
        <v>133</v>
      </c>
      <c r="B10" s="20" t="s">
        <v>134</v>
      </c>
      <c r="C10" s="21">
        <v>51819</v>
      </c>
      <c r="D10" s="21">
        <f>C10-F10</f>
        <v>46050.3</v>
      </c>
      <c r="E10" s="21">
        <v>33636.1</v>
      </c>
      <c r="F10" s="21">
        <v>5768.7</v>
      </c>
      <c r="G10" s="21">
        <v>10209.200000000001</v>
      </c>
      <c r="H10" s="21">
        <f>G10-J10</f>
        <v>9800.4000000000015</v>
      </c>
      <c r="I10" s="21">
        <v>6396.7</v>
      </c>
      <c r="J10" s="21">
        <v>408.8</v>
      </c>
      <c r="K10" s="21">
        <v>8165.4</v>
      </c>
      <c r="L10" s="21">
        <f>K10-N10</f>
        <v>7935</v>
      </c>
      <c r="M10" s="21">
        <v>5411.8</v>
      </c>
      <c r="N10" s="21">
        <v>230.4</v>
      </c>
      <c r="O10" s="22">
        <f>SUM(K10/C10*100)</f>
        <v>15.757540670410467</v>
      </c>
      <c r="P10" s="22">
        <f>SUM(K10/G10*100)</f>
        <v>79.98080162990243</v>
      </c>
    </row>
    <row r="11" spans="1:16" ht="22.5">
      <c r="A11" s="20" t="s">
        <v>135</v>
      </c>
      <c r="B11" s="20" t="s">
        <v>136</v>
      </c>
      <c r="C11" s="21">
        <v>1474.2</v>
      </c>
      <c r="D11" s="21">
        <f t="shared" ref="D11:D18" si="0">C11-F11</f>
        <v>933.2</v>
      </c>
      <c r="E11" s="21">
        <v>108.4</v>
      </c>
      <c r="F11" s="21">
        <v>541</v>
      </c>
      <c r="G11" s="21">
        <v>354</v>
      </c>
      <c r="H11" s="21">
        <f t="shared" ref="H11:H18" si="1">G11-J11</f>
        <v>239</v>
      </c>
      <c r="I11" s="21">
        <v>27.5</v>
      </c>
      <c r="J11" s="21">
        <v>115</v>
      </c>
      <c r="K11" s="21">
        <v>67.599999999999994</v>
      </c>
      <c r="L11" s="21">
        <f t="shared" ref="L11:L18" si="2">K11-N11</f>
        <v>67.599999999999994</v>
      </c>
      <c r="M11" s="21">
        <v>25.8</v>
      </c>
      <c r="N11" s="21">
        <v>0</v>
      </c>
      <c r="O11" s="22">
        <f t="shared" ref="O11:O19" si="3">SUM(K11/C11*100)</f>
        <v>4.5855379188712515</v>
      </c>
      <c r="P11" s="22">
        <f t="shared" ref="P11:P19" si="4">SUM(K11/G11*100)</f>
        <v>19.096045197740111</v>
      </c>
    </row>
    <row r="12" spans="1:16">
      <c r="A12" s="20" t="s">
        <v>137</v>
      </c>
      <c r="B12" s="20" t="s">
        <v>138</v>
      </c>
      <c r="C12" s="21">
        <v>7239.9</v>
      </c>
      <c r="D12" s="21">
        <f t="shared" si="0"/>
        <v>5086</v>
      </c>
      <c r="E12" s="21">
        <v>970.2</v>
      </c>
      <c r="F12" s="21">
        <v>2153.9</v>
      </c>
      <c r="G12" s="21">
        <v>2379.9</v>
      </c>
      <c r="H12" s="21">
        <f t="shared" si="1"/>
        <v>1228.2</v>
      </c>
      <c r="I12" s="21">
        <v>202.8</v>
      </c>
      <c r="J12" s="21">
        <v>1151.7</v>
      </c>
      <c r="K12" s="21">
        <v>1134.9000000000001</v>
      </c>
      <c r="L12" s="21">
        <f t="shared" si="2"/>
        <v>855.90000000000009</v>
      </c>
      <c r="M12" s="21">
        <v>153.30000000000001</v>
      </c>
      <c r="N12" s="21">
        <v>279</v>
      </c>
      <c r="O12" s="22">
        <f t="shared" si="3"/>
        <v>15.675630878879545</v>
      </c>
      <c r="P12" s="22">
        <f t="shared" si="4"/>
        <v>47.686877599899155</v>
      </c>
    </row>
    <row r="13" spans="1:16">
      <c r="A13" s="20" t="s">
        <v>139</v>
      </c>
      <c r="B13" s="20" t="s">
        <v>140</v>
      </c>
      <c r="C13" s="21">
        <v>2072.9</v>
      </c>
      <c r="D13" s="21">
        <f t="shared" si="0"/>
        <v>1773.7</v>
      </c>
      <c r="E13" s="21">
        <v>1145</v>
      </c>
      <c r="F13" s="21">
        <v>299.2</v>
      </c>
      <c r="G13" s="191">
        <v>523.1</v>
      </c>
      <c r="H13" s="21">
        <f t="shared" si="1"/>
        <v>503.20000000000005</v>
      </c>
      <c r="I13" s="21">
        <v>260.60000000000002</v>
      </c>
      <c r="J13" s="21">
        <v>19.899999999999999</v>
      </c>
      <c r="K13" s="21">
        <v>327.10000000000002</v>
      </c>
      <c r="L13" s="21">
        <f t="shared" si="2"/>
        <v>308.8</v>
      </c>
      <c r="M13" s="21">
        <v>181.9</v>
      </c>
      <c r="N13" s="21">
        <v>18.3</v>
      </c>
      <c r="O13" s="22">
        <f t="shared" si="3"/>
        <v>15.779825365430074</v>
      </c>
      <c r="P13" s="22">
        <f t="shared" si="4"/>
        <v>62.531064805964441</v>
      </c>
    </row>
    <row r="14" spans="1:16">
      <c r="A14" s="20" t="s">
        <v>141</v>
      </c>
      <c r="B14" s="20" t="s">
        <v>142</v>
      </c>
      <c r="C14" s="21">
        <v>15465.5</v>
      </c>
      <c r="D14" s="21">
        <f t="shared" si="0"/>
        <v>13805.3</v>
      </c>
      <c r="E14" s="21">
        <v>5680.4</v>
      </c>
      <c r="F14" s="21">
        <v>1660.2</v>
      </c>
      <c r="G14" s="21">
        <v>4900.1000000000004</v>
      </c>
      <c r="H14" s="21">
        <f t="shared" si="1"/>
        <v>4336</v>
      </c>
      <c r="I14" s="21">
        <v>1417.8</v>
      </c>
      <c r="J14" s="21">
        <v>564.1</v>
      </c>
      <c r="K14" s="21">
        <v>3450.5</v>
      </c>
      <c r="L14" s="21">
        <f t="shared" si="2"/>
        <v>3425.4</v>
      </c>
      <c r="M14" s="21">
        <v>929.9</v>
      </c>
      <c r="N14" s="21">
        <v>25.1</v>
      </c>
      <c r="O14" s="22">
        <f t="shared" si="3"/>
        <v>22.310950179431639</v>
      </c>
      <c r="P14" s="22">
        <f t="shared" si="4"/>
        <v>70.416930266729253</v>
      </c>
    </row>
    <row r="15" spans="1:16" ht="22.5">
      <c r="A15" s="20" t="s">
        <v>143</v>
      </c>
      <c r="B15" s="20" t="s">
        <v>144</v>
      </c>
      <c r="C15" s="21">
        <v>13689.1</v>
      </c>
      <c r="D15" s="21">
        <f t="shared" si="0"/>
        <v>2754.8000000000011</v>
      </c>
      <c r="E15" s="21">
        <v>15.5</v>
      </c>
      <c r="F15" s="21">
        <v>10934.3</v>
      </c>
      <c r="G15" s="21">
        <v>3401</v>
      </c>
      <c r="H15" s="21">
        <f t="shared" si="1"/>
        <v>1032.8000000000002</v>
      </c>
      <c r="I15" s="21">
        <v>3.9</v>
      </c>
      <c r="J15" s="21">
        <v>2368.1999999999998</v>
      </c>
      <c r="K15" s="21">
        <v>2077.6</v>
      </c>
      <c r="L15" s="21">
        <f t="shared" si="2"/>
        <v>628</v>
      </c>
      <c r="M15" s="21">
        <v>0</v>
      </c>
      <c r="N15" s="21">
        <v>1449.6</v>
      </c>
      <c r="O15" s="22">
        <f t="shared" si="3"/>
        <v>15.177038665799797</v>
      </c>
      <c r="P15" s="22">
        <f t="shared" si="4"/>
        <v>61.087915319023814</v>
      </c>
    </row>
    <row r="16" spans="1:16" ht="22.5">
      <c r="A16" s="20" t="s">
        <v>145</v>
      </c>
      <c r="B16" s="20" t="s">
        <v>200</v>
      </c>
      <c r="C16" s="21">
        <v>9411.1</v>
      </c>
      <c r="D16" s="21">
        <f t="shared" si="0"/>
        <v>5800.8</v>
      </c>
      <c r="E16" s="21">
        <v>3606.8</v>
      </c>
      <c r="F16" s="21">
        <v>3610.3</v>
      </c>
      <c r="G16" s="21">
        <v>2644</v>
      </c>
      <c r="H16" s="21">
        <f t="shared" si="1"/>
        <v>1366.7</v>
      </c>
      <c r="I16" s="21">
        <v>890.4</v>
      </c>
      <c r="J16" s="21">
        <v>1277.3</v>
      </c>
      <c r="K16" s="21">
        <v>1165.2</v>
      </c>
      <c r="L16" s="21">
        <f t="shared" si="2"/>
        <v>939.90000000000009</v>
      </c>
      <c r="M16" s="21">
        <v>688.5</v>
      </c>
      <c r="N16" s="21">
        <v>225.3</v>
      </c>
      <c r="O16" s="22">
        <f t="shared" si="3"/>
        <v>12.381124416911945</v>
      </c>
      <c r="P16" s="22">
        <f t="shared" si="4"/>
        <v>44.069591527987903</v>
      </c>
    </row>
    <row r="17" spans="1:16" ht="30.75" customHeight="1">
      <c r="A17" s="20" t="s">
        <v>146</v>
      </c>
      <c r="B17" s="20" t="s">
        <v>147</v>
      </c>
      <c r="C17" s="21">
        <v>6417.8</v>
      </c>
      <c r="D17" s="21">
        <f t="shared" si="0"/>
        <v>2470.4</v>
      </c>
      <c r="E17" s="21">
        <v>989.2</v>
      </c>
      <c r="F17" s="21">
        <v>3947.4</v>
      </c>
      <c r="G17" s="21">
        <v>1319.4</v>
      </c>
      <c r="H17" s="21">
        <f t="shared" si="1"/>
        <v>669.40000000000009</v>
      </c>
      <c r="I17" s="21">
        <v>247.9</v>
      </c>
      <c r="J17" s="21">
        <v>650</v>
      </c>
      <c r="K17" s="21">
        <v>684.5</v>
      </c>
      <c r="L17" s="21">
        <f t="shared" si="2"/>
        <v>575.20000000000005</v>
      </c>
      <c r="M17" s="21">
        <v>241</v>
      </c>
      <c r="N17" s="21">
        <v>109.3</v>
      </c>
      <c r="O17" s="22">
        <f t="shared" si="3"/>
        <v>10.665648664651437</v>
      </c>
      <c r="P17" s="22">
        <f t="shared" si="4"/>
        <v>51.879642261634075</v>
      </c>
    </row>
    <row r="18" spans="1:16" ht="33.75">
      <c r="A18" s="20" t="s">
        <v>148</v>
      </c>
      <c r="B18" s="20" t="s">
        <v>201</v>
      </c>
      <c r="C18" s="21">
        <v>16320.6</v>
      </c>
      <c r="D18" s="21">
        <f t="shared" si="0"/>
        <v>12342.8</v>
      </c>
      <c r="E18" s="21">
        <v>8776.5</v>
      </c>
      <c r="F18" s="21">
        <v>3977.8</v>
      </c>
      <c r="G18" s="21">
        <v>4302.5</v>
      </c>
      <c r="H18" s="21">
        <f t="shared" si="1"/>
        <v>3265.7</v>
      </c>
      <c r="I18" s="191">
        <v>2070.9</v>
      </c>
      <c r="J18" s="21">
        <v>1036.8</v>
      </c>
      <c r="K18" s="21">
        <v>2940.4</v>
      </c>
      <c r="L18" s="21">
        <f t="shared" si="2"/>
        <v>2395.1999999999998</v>
      </c>
      <c r="M18" s="21">
        <v>1705.5</v>
      </c>
      <c r="N18" s="21">
        <v>545.20000000000005</v>
      </c>
      <c r="O18" s="22">
        <f t="shared" si="3"/>
        <v>18.016494491624083</v>
      </c>
      <c r="P18" s="22">
        <f t="shared" si="4"/>
        <v>68.341661824520628</v>
      </c>
    </row>
    <row r="19" spans="1:16" ht="13.15" customHeight="1">
      <c r="A19" s="237" t="s">
        <v>131</v>
      </c>
      <c r="B19" s="239"/>
      <c r="C19" s="145">
        <f t="shared" ref="C19:N19" si="5">SUBTOTAL(9,C10:C18)</f>
        <v>123910.10000000002</v>
      </c>
      <c r="D19" s="145">
        <f>SUBTOTAL(9,D10:D18)</f>
        <v>91017.3</v>
      </c>
      <c r="E19" s="145">
        <f t="shared" si="5"/>
        <v>54928.1</v>
      </c>
      <c r="F19" s="145">
        <f t="shared" si="5"/>
        <v>32892.800000000003</v>
      </c>
      <c r="G19" s="145">
        <f t="shared" si="5"/>
        <v>30033.200000000004</v>
      </c>
      <c r="H19" s="145">
        <f t="shared" si="5"/>
        <v>22441.400000000005</v>
      </c>
      <c r="I19" s="145">
        <f t="shared" si="5"/>
        <v>11518.499999999998</v>
      </c>
      <c r="J19" s="145">
        <f t="shared" si="5"/>
        <v>7591.8</v>
      </c>
      <c r="K19" s="145">
        <f t="shared" si="5"/>
        <v>20013.2</v>
      </c>
      <c r="L19" s="145">
        <f t="shared" si="5"/>
        <v>17131</v>
      </c>
      <c r="M19" s="145">
        <f t="shared" si="5"/>
        <v>9337.7000000000007</v>
      </c>
      <c r="N19" s="145">
        <f t="shared" si="5"/>
        <v>2882.2</v>
      </c>
      <c r="O19" s="22">
        <f t="shared" si="3"/>
        <v>16.151387175056755</v>
      </c>
      <c r="P19" s="22">
        <f t="shared" si="4"/>
        <v>66.636921806534104</v>
      </c>
    </row>
    <row r="22" spans="1:16">
      <c r="E22" s="192"/>
      <c r="F22" s="192"/>
      <c r="G22" s="192"/>
    </row>
  </sheetData>
  <sheetProtection selectLockedCells="1"/>
  <mergeCells count="23">
    <mergeCell ref="O1:P1"/>
    <mergeCell ref="O5:P5"/>
    <mergeCell ref="D6:F6"/>
    <mergeCell ref="P6:P8"/>
    <mergeCell ref="D7:E7"/>
    <mergeCell ref="F7:F8"/>
    <mergeCell ref="H7:I7"/>
    <mergeCell ref="J7:J8"/>
    <mergeCell ref="L7:M7"/>
    <mergeCell ref="N7:N8"/>
    <mergeCell ref="O6:O8"/>
    <mergeCell ref="C5:F5"/>
    <mergeCell ref="G5:J5"/>
    <mergeCell ref="A2:P2"/>
    <mergeCell ref="A19:B19"/>
    <mergeCell ref="K5:N5"/>
    <mergeCell ref="C6:C8"/>
    <mergeCell ref="G6:G8"/>
    <mergeCell ref="H6:J6"/>
    <mergeCell ref="K6:K8"/>
    <mergeCell ref="L6:N6"/>
    <mergeCell ref="A5:A8"/>
    <mergeCell ref="B5:B8"/>
  </mergeCells>
  <conditionalFormatting sqref="C19">
    <cfRule type="cellIs" dxfId="1" priority="2" stopIfTrue="1" operator="equal">
      <formula>0</formula>
    </cfRule>
  </conditionalFormatting>
  <conditionalFormatting sqref="G19 K19">
    <cfRule type="cellIs" dxfId="0" priority="1" stopIfTrue="1" operator="equal">
      <formula>0</formula>
    </cfRule>
  </conditionalFormatting>
  <printOptions horizontalCentered="1"/>
  <pageMargins left="0" right="0" top="0.86614173228346458" bottom="0.62992125984251968" header="0.51181102362204722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4"/>
  <sheetViews>
    <sheetView zoomScaleNormal="100" workbookViewId="0"/>
  </sheetViews>
  <sheetFormatPr defaultRowHeight="12.75"/>
  <cols>
    <col min="1" max="1" width="32.42578125" customWidth="1"/>
    <col min="3" max="3" width="9.42578125" customWidth="1"/>
    <col min="5" max="5" width="9.5703125" customWidth="1"/>
    <col min="7" max="7" width="9.28515625" customWidth="1"/>
    <col min="8" max="8" width="10.42578125" customWidth="1"/>
    <col min="9" max="9" width="11.42578125" customWidth="1"/>
    <col min="11" max="11" width="9.5703125" bestFit="1" customWidth="1"/>
  </cols>
  <sheetData>
    <row r="1" spans="1:12">
      <c r="I1" t="s">
        <v>315</v>
      </c>
    </row>
    <row r="3" spans="1:12">
      <c r="A3" s="284" t="s">
        <v>424</v>
      </c>
      <c r="B3" s="284"/>
      <c r="C3" s="284"/>
      <c r="D3" s="284"/>
      <c r="E3" s="284"/>
      <c r="F3" s="284"/>
      <c r="G3" s="284"/>
      <c r="H3" s="284"/>
      <c r="I3" s="284"/>
      <c r="J3" s="112"/>
      <c r="K3" s="112"/>
      <c r="L3" s="112"/>
    </row>
    <row r="4" spans="1:12">
      <c r="A4" s="285" t="s">
        <v>286</v>
      </c>
      <c r="B4" s="285"/>
      <c r="C4" s="285"/>
      <c r="D4" s="285"/>
      <c r="E4" s="285"/>
      <c r="F4" s="285"/>
      <c r="G4" s="285"/>
      <c r="H4" s="285"/>
      <c r="I4" s="285"/>
      <c r="J4" s="113"/>
      <c r="K4" s="113"/>
      <c r="L4" s="113"/>
    </row>
    <row r="5" spans="1:12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>
      <c r="I6" s="27" t="s">
        <v>179</v>
      </c>
    </row>
    <row r="7" spans="1:12" ht="27.75" customHeight="1">
      <c r="A7" s="286" t="s">
        <v>287</v>
      </c>
      <c r="B7" s="280" t="s">
        <v>326</v>
      </c>
      <c r="C7" s="280" t="s">
        <v>180</v>
      </c>
      <c r="D7" s="280" t="s">
        <v>352</v>
      </c>
      <c r="E7" s="280" t="s">
        <v>180</v>
      </c>
      <c r="F7" s="280" t="s">
        <v>425</v>
      </c>
      <c r="G7" s="280" t="s">
        <v>180</v>
      </c>
      <c r="H7" s="282" t="s">
        <v>426</v>
      </c>
      <c r="I7" s="283"/>
      <c r="J7" s="113"/>
      <c r="K7" s="113"/>
    </row>
    <row r="8" spans="1:12" ht="21.75" customHeight="1">
      <c r="A8" s="287"/>
      <c r="B8" s="281"/>
      <c r="C8" s="281"/>
      <c r="D8" s="281"/>
      <c r="E8" s="281"/>
      <c r="F8" s="281"/>
      <c r="G8" s="281"/>
      <c r="H8" s="98" t="s">
        <v>327</v>
      </c>
      <c r="I8" s="26" t="s">
        <v>288</v>
      </c>
      <c r="J8" s="113"/>
      <c r="K8" s="113"/>
    </row>
    <row r="9" spans="1:12" ht="14.25">
      <c r="A9" s="43" t="s">
        <v>170</v>
      </c>
      <c r="B9" s="44">
        <v>767.9</v>
      </c>
      <c r="C9" s="44">
        <f>SUM(B9/B21*100)</f>
        <v>6.7583742585062749</v>
      </c>
      <c r="D9" s="172">
        <v>1470.1</v>
      </c>
      <c r="E9" s="44">
        <f>SUM(D9/D21*100)</f>
        <v>8.0385605940474925</v>
      </c>
      <c r="F9" s="195">
        <v>1714</v>
      </c>
      <c r="G9" s="44">
        <f>SUM(F9/F21*100)</f>
        <v>8.5643475306297852</v>
      </c>
      <c r="H9" s="44">
        <f>SUM(F9-D9)</f>
        <v>243.90000000000009</v>
      </c>
      <c r="I9" s="75">
        <f t="shared" ref="I9:I19" si="0">SUM(F9/D9*100)</f>
        <v>116.59070811509422</v>
      </c>
      <c r="K9" s="116"/>
    </row>
    <row r="10" spans="1:12" ht="14.25">
      <c r="A10" s="45" t="s">
        <v>328</v>
      </c>
      <c r="B10" s="44">
        <v>302.60000000000002</v>
      </c>
      <c r="C10" s="44">
        <f>SUM(B10/B21*100)</f>
        <v>2.6632166305821054</v>
      </c>
      <c r="D10" s="172">
        <v>337.5</v>
      </c>
      <c r="E10" s="44">
        <f>SUM(D10/D21*100)</f>
        <v>1.8454623498340448</v>
      </c>
      <c r="F10" s="195">
        <v>372</v>
      </c>
      <c r="G10" s="44">
        <f>SUM(F10/F21*100)</f>
        <v>1.8587732096816099</v>
      </c>
      <c r="H10" s="44">
        <f t="shared" ref="H10:H20" si="1">SUM(F10-D10)</f>
        <v>34.5</v>
      </c>
      <c r="I10" s="75">
        <f t="shared" si="0"/>
        <v>110.22222222222223</v>
      </c>
      <c r="K10" s="116"/>
    </row>
    <row r="11" spans="1:12" ht="14.25">
      <c r="A11" s="43" t="s">
        <v>171</v>
      </c>
      <c r="B11" s="44">
        <v>9.6999999999999993</v>
      </c>
      <c r="C11" s="44">
        <f>SUM(B11/B21*100)</f>
        <v>8.5370790867965701E-2</v>
      </c>
      <c r="D11" s="172">
        <v>9.6999999999999993</v>
      </c>
      <c r="E11" s="44">
        <f>SUM(D11/D21*100)</f>
        <v>5.3039954943378466E-2</v>
      </c>
      <c r="F11" s="172">
        <v>13.9</v>
      </c>
      <c r="G11" s="44">
        <f>SUM(F11/F21*100)</f>
        <v>6.9454160254232206E-2</v>
      </c>
      <c r="H11" s="44">
        <f t="shared" si="1"/>
        <v>4.2000000000000011</v>
      </c>
      <c r="I11" s="75">
        <f t="shared" si="0"/>
        <v>143.29896907216497</v>
      </c>
      <c r="K11" s="116"/>
    </row>
    <row r="12" spans="1:12" ht="28.5">
      <c r="A12" s="45" t="s">
        <v>172</v>
      </c>
      <c r="B12" s="44">
        <v>167.9</v>
      </c>
      <c r="C12" s="44">
        <f>SUM(B12/B21*100)</f>
        <v>1.477706782137262</v>
      </c>
      <c r="D12" s="173">
        <v>220.4</v>
      </c>
      <c r="E12" s="44">
        <f>SUM(D12/D21*100)</f>
        <v>1.2051552648990325</v>
      </c>
      <c r="F12" s="173">
        <v>216.5</v>
      </c>
      <c r="G12" s="44">
        <f>SUM(F12/F21*100)</f>
        <v>1.0817860212259909</v>
      </c>
      <c r="H12" s="44">
        <f t="shared" si="1"/>
        <v>-3.9000000000000057</v>
      </c>
      <c r="I12" s="75">
        <f t="shared" si="0"/>
        <v>98.230490018148814</v>
      </c>
      <c r="K12" s="116"/>
    </row>
    <row r="13" spans="1:12" ht="14.25">
      <c r="A13" s="174" t="s">
        <v>173</v>
      </c>
      <c r="B13" s="44">
        <v>978.2</v>
      </c>
      <c r="C13" s="44">
        <f>SUM(B13/B21*100)</f>
        <v>8.6092482089736144</v>
      </c>
      <c r="D13" s="175">
        <v>1331.3</v>
      </c>
      <c r="E13" s="44">
        <f>SUM(D13/D21*100)</f>
        <v>7.2795971150638934</v>
      </c>
      <c r="F13" s="175">
        <v>1839.9</v>
      </c>
      <c r="G13" s="44">
        <f>SUM(F13/F21*100)</f>
        <v>9.1934323346591249</v>
      </c>
      <c r="H13" s="44">
        <f t="shared" si="1"/>
        <v>508.60000000000014</v>
      </c>
      <c r="I13" s="75">
        <f t="shared" si="0"/>
        <v>138.20325997145648</v>
      </c>
      <c r="K13" s="116"/>
    </row>
    <row r="14" spans="1:12" ht="14.25">
      <c r="A14" s="176" t="s">
        <v>174</v>
      </c>
      <c r="B14" s="44">
        <v>808.8</v>
      </c>
      <c r="C14" s="44">
        <f>SUM(B14/B21*100)</f>
        <v>7.118339758145428</v>
      </c>
      <c r="D14" s="177">
        <v>1067.2</v>
      </c>
      <c r="E14" s="44">
        <f>SUM(D14/D21*100)</f>
        <v>5.8354886510900528</v>
      </c>
      <c r="F14" s="177">
        <v>1137.9000000000001</v>
      </c>
      <c r="G14" s="44">
        <f>SUM(F14/F21*100)</f>
        <v>5.6857474067115703</v>
      </c>
      <c r="H14" s="44">
        <f t="shared" si="1"/>
        <v>70.700000000000045</v>
      </c>
      <c r="I14" s="75">
        <f t="shared" si="0"/>
        <v>106.62481259370315</v>
      </c>
      <c r="K14" s="116"/>
    </row>
    <row r="15" spans="1:12" ht="14.25">
      <c r="A15" s="43" t="s">
        <v>175</v>
      </c>
      <c r="B15" s="44">
        <v>106.4</v>
      </c>
      <c r="C15" s="44">
        <f>SUM(B15/B21*100)</f>
        <v>0.93643836580943829</v>
      </c>
      <c r="D15" s="173">
        <v>189</v>
      </c>
      <c r="E15" s="44">
        <f>SUM(D15/D21*100)</f>
        <v>1.0334589159070651</v>
      </c>
      <c r="F15" s="173">
        <v>628.20000000000005</v>
      </c>
      <c r="G15" s="44">
        <f>SUM(F15/F21*100)</f>
        <v>3.1389283073171708</v>
      </c>
      <c r="H15" s="44">
        <f t="shared" si="1"/>
        <v>439.20000000000005</v>
      </c>
      <c r="I15" s="75">
        <f t="shared" si="0"/>
        <v>332.38095238095241</v>
      </c>
      <c r="K15" s="116"/>
    </row>
    <row r="16" spans="1:12" ht="14.25">
      <c r="A16" s="178" t="s">
        <v>289</v>
      </c>
      <c r="B16" s="44">
        <v>183.4</v>
      </c>
      <c r="C16" s="44">
        <f>SUM(B16/B21*100)</f>
        <v>1.614124025276795</v>
      </c>
      <c r="D16" s="173">
        <v>267.60000000000002</v>
      </c>
      <c r="E16" s="44">
        <f>SUM(D16/D21*100)</f>
        <v>1.4632465920461941</v>
      </c>
      <c r="F16" s="173">
        <v>341.2</v>
      </c>
      <c r="G16" s="44">
        <f>SUM(F16/F21*100)</f>
        <v>1.7048747826434552</v>
      </c>
      <c r="H16" s="44">
        <f t="shared" si="1"/>
        <v>73.599999999999966</v>
      </c>
      <c r="I16" s="75">
        <f t="shared" si="0"/>
        <v>127.50373692077726</v>
      </c>
      <c r="K16" s="116"/>
    </row>
    <row r="17" spans="1:11" ht="14.25">
      <c r="A17" s="179" t="s">
        <v>176</v>
      </c>
      <c r="B17" s="44">
        <v>872.6</v>
      </c>
      <c r="C17" s="44">
        <f>SUM(B17/B21*100)</f>
        <v>7.6798507331326675</v>
      </c>
      <c r="D17" s="173">
        <v>1478.5</v>
      </c>
      <c r="E17" s="44">
        <f>SUM(D17/D21*100)</f>
        <v>8.0844921014211426</v>
      </c>
      <c r="F17" s="173">
        <v>1834.6</v>
      </c>
      <c r="G17" s="44">
        <f>SUM(F17/F21*100)</f>
        <v>9.1669498131233382</v>
      </c>
      <c r="H17" s="44">
        <f t="shared" si="1"/>
        <v>356.09999999999991</v>
      </c>
      <c r="I17" s="75">
        <f t="shared" si="0"/>
        <v>124.08522150828543</v>
      </c>
      <c r="K17" s="116"/>
    </row>
    <row r="18" spans="1:11" ht="14.25">
      <c r="A18" s="178" t="s">
        <v>177</v>
      </c>
      <c r="B18" s="44">
        <v>5311.4</v>
      </c>
      <c r="C18" s="44">
        <f>SUM(B18/B21*100)</f>
        <v>46.746228723310615</v>
      </c>
      <c r="D18" s="175">
        <v>9244.4</v>
      </c>
      <c r="E18" s="44">
        <f>SUM(D18/D21*100)</f>
        <v>50.548717472017316</v>
      </c>
      <c r="F18" s="175">
        <v>8318.5</v>
      </c>
      <c r="G18" s="44">
        <f>SUM(F18/F21*100)</f>
        <v>41.565067055743214</v>
      </c>
      <c r="H18" s="44">
        <f t="shared" si="1"/>
        <v>-925.89999999999964</v>
      </c>
      <c r="I18" s="75">
        <f t="shared" si="0"/>
        <v>89.984206654839696</v>
      </c>
      <c r="K18" s="116"/>
    </row>
    <row r="19" spans="1:11" ht="14.25">
      <c r="A19" s="180" t="s">
        <v>178</v>
      </c>
      <c r="B19" s="44">
        <v>1853.3</v>
      </c>
      <c r="C19" s="76">
        <f>SUM(B19/B21*100)</f>
        <v>16.311101723257817</v>
      </c>
      <c r="D19" s="173">
        <v>2672.4</v>
      </c>
      <c r="E19" s="44">
        <f>SUM(D19/D21*100)</f>
        <v>14.612780988730375</v>
      </c>
      <c r="F19" s="173">
        <v>3546.5</v>
      </c>
      <c r="G19" s="44">
        <f>SUM(F19/F21*100)</f>
        <v>17.720804269182338</v>
      </c>
      <c r="H19" s="44">
        <f t="shared" si="1"/>
        <v>874.09999999999991</v>
      </c>
      <c r="I19" s="75">
        <f t="shared" si="0"/>
        <v>132.70842688220327</v>
      </c>
      <c r="K19" s="116"/>
    </row>
    <row r="20" spans="1:11" ht="14.25">
      <c r="A20" s="181" t="s">
        <v>427</v>
      </c>
      <c r="B20" s="44"/>
      <c r="C20" s="76"/>
      <c r="D20" s="177"/>
      <c r="E20" s="182"/>
      <c r="F20" s="177">
        <v>50</v>
      </c>
      <c r="G20" s="44"/>
      <c r="H20" s="183">
        <f t="shared" si="1"/>
        <v>50</v>
      </c>
      <c r="I20" s="184"/>
      <c r="K20" s="116"/>
    </row>
    <row r="21" spans="1:11" ht="15">
      <c r="A21" s="77" t="s">
        <v>166</v>
      </c>
      <c r="B21" s="78">
        <f>SUM(B9:B19)</f>
        <v>11362.2</v>
      </c>
      <c r="C21" s="99">
        <f>SUM(B21/B21*100)</f>
        <v>100</v>
      </c>
      <c r="D21" s="78">
        <f>SUM(D9:D19)</f>
        <v>18288.100000000002</v>
      </c>
      <c r="E21" s="78">
        <f>SUM(D21/D21*100)</f>
        <v>100</v>
      </c>
      <c r="F21" s="78">
        <f>SUM(F9:F20)</f>
        <v>20013.2</v>
      </c>
      <c r="G21" s="78">
        <f>SUM(F21/F21*100)</f>
        <v>100</v>
      </c>
      <c r="H21" s="78">
        <f>SUM(F21-D21)</f>
        <v>1725.0999999999985</v>
      </c>
      <c r="I21" s="79">
        <f t="shared" ref="I21" si="2">SUM(F21/D21*100)</f>
        <v>109.4329099250332</v>
      </c>
      <c r="J21" s="117"/>
      <c r="K21" s="117"/>
    </row>
    <row r="24" spans="1:11">
      <c r="B24" s="10"/>
      <c r="C24" s="10"/>
      <c r="D24" s="10"/>
    </row>
  </sheetData>
  <mergeCells count="10">
    <mergeCell ref="F7:F8"/>
    <mergeCell ref="G7:G8"/>
    <mergeCell ref="H7:I7"/>
    <mergeCell ref="A3:I3"/>
    <mergeCell ref="A4:I4"/>
    <mergeCell ref="A7:A8"/>
    <mergeCell ref="B7:B8"/>
    <mergeCell ref="C7:C8"/>
    <mergeCell ref="D7:D8"/>
    <mergeCell ref="E7:E8"/>
  </mergeCells>
  <phoneticPr fontId="2" type="noConversion"/>
  <printOptions horizontalCentered="1"/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6"/>
  <sheetViews>
    <sheetView zoomScaleNormal="100" workbookViewId="0"/>
  </sheetViews>
  <sheetFormatPr defaultRowHeight="12.75"/>
  <cols>
    <col min="1" max="1" width="37.7109375" customWidth="1"/>
    <col min="2" max="3" width="12" customWidth="1"/>
    <col min="4" max="4" width="11" customWidth="1"/>
    <col min="5" max="5" width="9.28515625" customWidth="1"/>
    <col min="6" max="6" width="9.7109375" customWidth="1"/>
    <col min="7" max="7" width="11.28515625" customWidth="1"/>
  </cols>
  <sheetData>
    <row r="1" spans="1:7">
      <c r="A1" s="113"/>
      <c r="B1" s="113"/>
      <c r="F1" s="46" t="s">
        <v>307</v>
      </c>
    </row>
    <row r="2" spans="1:7">
      <c r="A2" s="113"/>
      <c r="B2" s="113"/>
      <c r="F2" s="46"/>
    </row>
    <row r="3" spans="1:7" ht="12.75" customHeight="1">
      <c r="A3" s="288" t="s">
        <v>428</v>
      </c>
      <c r="B3" s="288"/>
      <c r="C3" s="288"/>
      <c r="D3" s="288"/>
      <c r="E3" s="288"/>
      <c r="F3" s="288"/>
    </row>
    <row r="4" spans="1:7">
      <c r="A4" s="288"/>
      <c r="B4" s="288"/>
      <c r="C4" s="288"/>
      <c r="D4" s="288"/>
      <c r="E4" s="288"/>
      <c r="F4" s="288"/>
    </row>
    <row r="5" spans="1:7">
      <c r="A5" s="117"/>
      <c r="B5" s="117"/>
    </row>
    <row r="6" spans="1:7">
      <c r="F6" s="118" t="s">
        <v>290</v>
      </c>
    </row>
    <row r="7" spans="1:7" ht="27.75" customHeight="1">
      <c r="A7" s="280" t="s">
        <v>165</v>
      </c>
      <c r="B7" s="289" t="s">
        <v>291</v>
      </c>
      <c r="C7" s="280" t="s">
        <v>292</v>
      </c>
      <c r="D7" s="289" t="s">
        <v>15</v>
      </c>
      <c r="E7" s="291" t="s">
        <v>293</v>
      </c>
      <c r="F7" s="292"/>
    </row>
    <row r="8" spans="1:7">
      <c r="A8" s="281"/>
      <c r="B8" s="290"/>
      <c r="C8" s="281"/>
      <c r="D8" s="290"/>
      <c r="E8" s="111" t="s">
        <v>329</v>
      </c>
      <c r="F8" s="119" t="s">
        <v>330</v>
      </c>
    </row>
    <row r="9" spans="1:7">
      <c r="A9" s="4" t="s">
        <v>294</v>
      </c>
      <c r="B9" s="4">
        <f>9702-50</f>
        <v>9652</v>
      </c>
      <c r="C9" s="80">
        <f>2833.6-50</f>
        <v>2783.6</v>
      </c>
      <c r="D9" s="80">
        <f>1830.8-50</f>
        <v>1780.8</v>
      </c>
      <c r="E9" s="81">
        <f>SUM(D9-C9)</f>
        <v>-1002.8</v>
      </c>
      <c r="F9" s="120">
        <f>SUM(D9/C9*100)</f>
        <v>63.974709009915223</v>
      </c>
      <c r="G9" s="121"/>
    </row>
    <row r="10" spans="1:7" ht="14.25">
      <c r="A10" s="4" t="s">
        <v>295</v>
      </c>
      <c r="B10" s="4">
        <v>170</v>
      </c>
      <c r="C10" s="80">
        <v>69</v>
      </c>
      <c r="D10" s="44">
        <v>66.8</v>
      </c>
      <c r="E10" s="81">
        <f t="shared" ref="E10:E23" si="0">SUM(D10-C10)</f>
        <v>-2.2000000000000028</v>
      </c>
      <c r="F10" s="120">
        <f t="shared" ref="F10:F23" si="1">SUM(D10/C10*100)</f>
        <v>96.811594202898547</v>
      </c>
    </row>
    <row r="11" spans="1:7">
      <c r="A11" s="28" t="s">
        <v>296</v>
      </c>
      <c r="B11" s="28">
        <v>131</v>
      </c>
      <c r="C11" s="4">
        <v>24.7</v>
      </c>
      <c r="D11" s="9">
        <v>13.9</v>
      </c>
      <c r="E11" s="81">
        <f t="shared" si="0"/>
        <v>-10.799999999999999</v>
      </c>
      <c r="F11" s="120">
        <f t="shared" si="1"/>
        <v>56.275303643724698</v>
      </c>
    </row>
    <row r="12" spans="1:7">
      <c r="A12" s="29" t="s">
        <v>297</v>
      </c>
      <c r="B12" s="29">
        <v>1099.2</v>
      </c>
      <c r="C12" s="6">
        <v>250</v>
      </c>
      <c r="D12" s="4">
        <v>216.5</v>
      </c>
      <c r="E12" s="81">
        <f t="shared" si="0"/>
        <v>-33.5</v>
      </c>
      <c r="F12" s="120">
        <f t="shared" si="1"/>
        <v>86.6</v>
      </c>
    </row>
    <row r="13" spans="1:7">
      <c r="A13" s="80" t="s">
        <v>298</v>
      </c>
      <c r="B13" s="30">
        <v>14072.6</v>
      </c>
      <c r="C13" s="30">
        <v>3411.8</v>
      </c>
      <c r="D13" s="80">
        <v>1839.9</v>
      </c>
      <c r="E13" s="81">
        <f t="shared" si="0"/>
        <v>-1571.9</v>
      </c>
      <c r="F13" s="7">
        <f t="shared" si="1"/>
        <v>53.927545577114721</v>
      </c>
    </row>
    <row r="14" spans="1:7">
      <c r="A14" s="80" t="s">
        <v>299</v>
      </c>
      <c r="B14" s="4">
        <v>7265.6</v>
      </c>
      <c r="C14" s="3">
        <v>2385.6</v>
      </c>
      <c r="D14" s="31">
        <v>1137.9000000000001</v>
      </c>
      <c r="E14" s="81">
        <f t="shared" si="0"/>
        <v>-1247.6999999999998</v>
      </c>
      <c r="F14" s="120">
        <f t="shared" si="1"/>
        <v>47.698692152917509</v>
      </c>
    </row>
    <row r="15" spans="1:7">
      <c r="A15" s="31" t="s">
        <v>300</v>
      </c>
      <c r="B15" s="4">
        <v>3108.4</v>
      </c>
      <c r="C15" s="2">
        <v>773.9</v>
      </c>
      <c r="D15" s="4">
        <v>628.20000000000005</v>
      </c>
      <c r="E15" s="81">
        <f t="shared" si="0"/>
        <v>-145.69999999999993</v>
      </c>
      <c r="F15" s="120">
        <f t="shared" si="1"/>
        <v>81.173278201318013</v>
      </c>
    </row>
    <row r="16" spans="1:7">
      <c r="A16" s="28" t="s">
        <v>301</v>
      </c>
      <c r="B16" s="4">
        <v>2185.9</v>
      </c>
      <c r="C16" s="2">
        <v>546.9</v>
      </c>
      <c r="D16" s="4">
        <v>341.2</v>
      </c>
      <c r="E16" s="81">
        <f t="shared" si="0"/>
        <v>-205.7</v>
      </c>
      <c r="F16" s="120">
        <f t="shared" si="1"/>
        <v>62.388005119765957</v>
      </c>
    </row>
    <row r="17" spans="1:7">
      <c r="A17" s="4" t="s">
        <v>302</v>
      </c>
      <c r="B17" s="4">
        <v>16690.400000000001</v>
      </c>
      <c r="C17" s="6">
        <v>4268.8</v>
      </c>
      <c r="D17" s="4">
        <v>1834.6</v>
      </c>
      <c r="E17" s="81">
        <f t="shared" si="0"/>
        <v>-2434.2000000000003</v>
      </c>
      <c r="F17" s="120">
        <f t="shared" si="1"/>
        <v>42.976949025487258</v>
      </c>
    </row>
    <row r="18" spans="1:7">
      <c r="A18" s="4" t="s">
        <v>303</v>
      </c>
      <c r="B18" s="4">
        <v>52534.9</v>
      </c>
      <c r="C18" s="10">
        <v>10379.4</v>
      </c>
      <c r="D18" s="80">
        <v>8318.5</v>
      </c>
      <c r="E18" s="81">
        <f t="shared" si="0"/>
        <v>-2060.8999999999996</v>
      </c>
      <c r="F18" s="120">
        <f t="shared" si="1"/>
        <v>80.144324334739963</v>
      </c>
    </row>
    <row r="19" spans="1:7">
      <c r="A19" s="4" t="s">
        <v>304</v>
      </c>
      <c r="B19" s="4">
        <v>15736.5</v>
      </c>
      <c r="C19">
        <v>4853.3</v>
      </c>
      <c r="D19" s="31">
        <v>3546.5</v>
      </c>
      <c r="E19" s="81">
        <f t="shared" si="0"/>
        <v>-1306.8000000000002</v>
      </c>
      <c r="F19" s="120">
        <f t="shared" si="1"/>
        <v>73.073990892794598</v>
      </c>
    </row>
    <row r="20" spans="1:7">
      <c r="A20" s="82" t="s">
        <v>166</v>
      </c>
      <c r="B20" s="25">
        <f>SUM(B9+B11+B12+B13+B14+B15+B16+B17+B18+B19)</f>
        <v>122476.5</v>
      </c>
      <c r="C20" s="25">
        <f>SUM(C9+C11+C12+C13+C14+C15+C16+C17+C18+C19)</f>
        <v>29677.999999999996</v>
      </c>
      <c r="D20" s="194">
        <f>SUM(D9+D11+D12+D13+D14+D15+D16+D17+D18+D19)</f>
        <v>19658</v>
      </c>
      <c r="E20" s="35">
        <f t="shared" si="0"/>
        <v>-10019.999999999996</v>
      </c>
      <c r="F20" s="100">
        <f t="shared" si="1"/>
        <v>66.237617090100414</v>
      </c>
      <c r="G20" s="122"/>
    </row>
    <row r="21" spans="1:7">
      <c r="A21" s="4" t="s">
        <v>305</v>
      </c>
      <c r="B21" s="4">
        <v>1383.6</v>
      </c>
      <c r="C21" s="4">
        <v>305.2</v>
      </c>
      <c r="D21" s="4">
        <v>305.2</v>
      </c>
      <c r="E21" s="123">
        <f>SUM(D21-C21)</f>
        <v>0</v>
      </c>
      <c r="F21" s="123">
        <f t="shared" si="1"/>
        <v>100</v>
      </c>
    </row>
    <row r="22" spans="1:7">
      <c r="A22" s="3" t="s">
        <v>427</v>
      </c>
      <c r="B22" s="4">
        <v>50</v>
      </c>
      <c r="C22" s="4">
        <v>50</v>
      </c>
      <c r="D22" s="4">
        <v>50</v>
      </c>
      <c r="E22" s="123">
        <f t="shared" si="0"/>
        <v>0</v>
      </c>
      <c r="F22" s="123">
        <v>0</v>
      </c>
    </row>
    <row r="23" spans="1:7">
      <c r="A23" s="82" t="s">
        <v>131</v>
      </c>
      <c r="B23" s="37">
        <f>SUM(B20:B22)</f>
        <v>123910.1</v>
      </c>
      <c r="C23" s="37">
        <f t="shared" ref="C23" si="2">SUM(C20:C22)</f>
        <v>30033.199999999997</v>
      </c>
      <c r="D23" s="1">
        <f>SUM(D20:D22)</f>
        <v>20013.2</v>
      </c>
      <c r="E23" s="35">
        <f t="shared" si="0"/>
        <v>-10019.999999999996</v>
      </c>
      <c r="F23" s="100">
        <f t="shared" si="1"/>
        <v>66.636921806534104</v>
      </c>
      <c r="G23" s="124"/>
    </row>
    <row r="26" spans="1:7">
      <c r="B26" s="10"/>
      <c r="C26" s="10"/>
      <c r="D26" s="10"/>
    </row>
  </sheetData>
  <mergeCells count="6">
    <mergeCell ref="A3:F4"/>
    <mergeCell ref="A7:A8"/>
    <mergeCell ref="B7:B8"/>
    <mergeCell ref="C7:C8"/>
    <mergeCell ref="D7:D8"/>
    <mergeCell ref="E7:F7"/>
  </mergeCells>
  <printOptions horizontalCentered="1"/>
  <pageMargins left="1.1023622047244095" right="0.51181102362204722" top="0.9448818897637796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7"/>
  <sheetViews>
    <sheetView zoomScaleNormal="100" workbookViewId="0"/>
  </sheetViews>
  <sheetFormatPr defaultRowHeight="12.75"/>
  <cols>
    <col min="1" max="1" width="27.140625" customWidth="1"/>
    <col min="2" max="7" width="7.5703125" customWidth="1"/>
    <col min="8" max="8" width="8.140625" customWidth="1"/>
    <col min="9" max="9" width="8.85546875" customWidth="1"/>
    <col min="11" max="11" width="8.7109375" customWidth="1"/>
    <col min="12" max="12" width="9.7109375" customWidth="1"/>
    <col min="13" max="13" width="8.5703125" customWidth="1"/>
    <col min="14" max="14" width="7.140625" customWidth="1"/>
    <col min="15" max="15" width="8.140625" customWidth="1"/>
  </cols>
  <sheetData>
    <row r="1" spans="1:16">
      <c r="I1" t="s">
        <v>318</v>
      </c>
    </row>
    <row r="3" spans="1:16">
      <c r="A3" s="284" t="s">
        <v>429</v>
      </c>
      <c r="B3" s="284"/>
      <c r="C3" s="284"/>
      <c r="D3" s="284"/>
      <c r="E3" s="284"/>
      <c r="F3" s="284"/>
      <c r="G3" s="284"/>
      <c r="H3" s="284"/>
      <c r="I3" s="284"/>
      <c r="J3" s="32"/>
      <c r="K3" s="32"/>
      <c r="L3" s="32"/>
      <c r="M3" s="32"/>
      <c r="N3" s="32"/>
      <c r="O3" s="32"/>
      <c r="P3" s="32"/>
    </row>
    <row r="4" spans="1:16">
      <c r="A4" s="285" t="s">
        <v>308</v>
      </c>
      <c r="B4" s="285"/>
      <c r="C4" s="285"/>
      <c r="D4" s="285"/>
      <c r="E4" s="285"/>
      <c r="F4" s="285"/>
      <c r="G4" s="285"/>
      <c r="H4" s="285"/>
      <c r="I4" s="285"/>
      <c r="J4" s="33"/>
      <c r="K4" s="33"/>
      <c r="L4" s="33"/>
      <c r="M4" s="33"/>
      <c r="N4" s="33"/>
      <c r="O4" s="33"/>
      <c r="P4" s="33"/>
    </row>
    <row r="6" spans="1:16">
      <c r="I6" s="125" t="s">
        <v>290</v>
      </c>
    </row>
    <row r="7" spans="1:16" ht="27" customHeight="1">
      <c r="A7" s="297" t="s">
        <v>309</v>
      </c>
      <c r="B7" s="299" t="s">
        <v>326</v>
      </c>
      <c r="C7" s="295" t="s">
        <v>331</v>
      </c>
      <c r="D7" s="299" t="s">
        <v>352</v>
      </c>
      <c r="E7" s="295" t="s">
        <v>331</v>
      </c>
      <c r="F7" s="299" t="s">
        <v>425</v>
      </c>
      <c r="G7" s="295" t="s">
        <v>331</v>
      </c>
      <c r="H7" s="293" t="s">
        <v>430</v>
      </c>
      <c r="I7" s="294"/>
      <c r="J7" s="113"/>
      <c r="K7" s="113"/>
      <c r="L7" s="285"/>
      <c r="M7" s="285"/>
      <c r="N7" s="113"/>
      <c r="O7" s="113"/>
    </row>
    <row r="8" spans="1:16" ht="21" customHeight="1">
      <c r="A8" s="298"/>
      <c r="B8" s="300"/>
      <c r="C8" s="296"/>
      <c r="D8" s="300"/>
      <c r="E8" s="296"/>
      <c r="F8" s="300"/>
      <c r="G8" s="296"/>
      <c r="H8" s="126" t="s">
        <v>353</v>
      </c>
      <c r="I8" s="84" t="s">
        <v>330</v>
      </c>
      <c r="J8" s="113"/>
      <c r="K8" s="113"/>
      <c r="L8" s="113"/>
      <c r="M8" s="113"/>
      <c r="N8" s="113"/>
      <c r="O8" s="113"/>
    </row>
    <row r="9" spans="1:16">
      <c r="A9" s="185" t="s">
        <v>149</v>
      </c>
      <c r="B9" s="42">
        <v>6942.6</v>
      </c>
      <c r="C9" s="42">
        <f>SUM(B9/B34*100)</f>
        <v>61.102603369065854</v>
      </c>
      <c r="D9" s="42">
        <v>10643.8</v>
      </c>
      <c r="E9" s="42">
        <f>SUM(D9/D34*100)</f>
        <v>58.200687879003276</v>
      </c>
      <c r="F9" s="42">
        <v>9484.2999999999993</v>
      </c>
      <c r="G9" s="42">
        <f>SUM(F9/F34*100)</f>
        <v>47.390222453180904</v>
      </c>
      <c r="H9" s="42">
        <f>SUM(F9-D9)</f>
        <v>-1159.5</v>
      </c>
      <c r="I9" s="42">
        <f t="shared" ref="I9:I31" si="0">SUM(F9/D9*100)</f>
        <v>89.106334203949729</v>
      </c>
      <c r="J9" s="127"/>
      <c r="K9" s="116"/>
      <c r="N9" s="127"/>
      <c r="O9" s="116"/>
    </row>
    <row r="10" spans="1:16">
      <c r="A10" s="2" t="s">
        <v>150</v>
      </c>
      <c r="B10" s="42">
        <v>106.4</v>
      </c>
      <c r="C10" s="42">
        <f>SUM(B10/B34*100)</f>
        <v>0.93643836580943851</v>
      </c>
      <c r="D10" s="42">
        <v>253.2</v>
      </c>
      <c r="E10" s="42">
        <f>SUM(D10/D34*100)</f>
        <v>1.3845068651199413</v>
      </c>
      <c r="F10" s="42">
        <v>398</v>
      </c>
      <c r="G10" s="42">
        <f>SUM(F10/F34*100)</f>
        <v>1.9886874662722605</v>
      </c>
      <c r="H10" s="42">
        <f t="shared" ref="H10:H34" si="1">SUM(F10-D10)</f>
        <v>144.80000000000001</v>
      </c>
      <c r="I10" s="42">
        <f t="shared" si="0"/>
        <v>157.18799368088469</v>
      </c>
      <c r="J10" s="127"/>
      <c r="K10" s="116"/>
      <c r="N10" s="127"/>
      <c r="O10" s="116"/>
    </row>
    <row r="11" spans="1:16">
      <c r="A11" s="2" t="s">
        <v>151</v>
      </c>
      <c r="B11" s="42">
        <v>12.2</v>
      </c>
      <c r="C11" s="42">
        <f>SUM(B11/B34*100)</f>
        <v>0.10737357201950326</v>
      </c>
      <c r="D11" s="42">
        <v>8.8000000000000007</v>
      </c>
      <c r="E11" s="42">
        <f>SUM(D11/D34*100)</f>
        <v>4.811872201048769E-2</v>
      </c>
      <c r="F11" s="42">
        <v>10.4</v>
      </c>
      <c r="G11" s="123">
        <f>SUM(F11/F34*100)</f>
        <v>5.1965702636260075E-2</v>
      </c>
      <c r="H11" s="42">
        <f t="shared" si="1"/>
        <v>1.5999999999999996</v>
      </c>
      <c r="I11" s="42">
        <f t="shared" si="0"/>
        <v>118.18181818181816</v>
      </c>
      <c r="J11" s="127"/>
      <c r="K11" s="116"/>
      <c r="N11" s="127"/>
      <c r="O11" s="116"/>
    </row>
    <row r="12" spans="1:16">
      <c r="A12" s="2" t="s">
        <v>152</v>
      </c>
      <c r="B12" s="42">
        <v>19.2</v>
      </c>
      <c r="C12" s="42">
        <f>SUM(B12/B34*100)</f>
        <v>0.16898135924380844</v>
      </c>
      <c r="D12" s="42">
        <v>17.8</v>
      </c>
      <c r="E12" s="42">
        <f>SUM(D12/D34*100)</f>
        <v>9.7331051339395555E-2</v>
      </c>
      <c r="F12" s="42">
        <v>19.8</v>
      </c>
      <c r="G12" s="42">
        <f>SUM(F12/F34*100)</f>
        <v>9.89347030959567E-2</v>
      </c>
      <c r="H12" s="42">
        <f t="shared" si="1"/>
        <v>2</v>
      </c>
      <c r="I12" s="42">
        <f t="shared" si="0"/>
        <v>111.23595505617978</v>
      </c>
      <c r="J12" s="127"/>
      <c r="K12" s="116"/>
      <c r="N12" s="127"/>
      <c r="O12" s="116"/>
    </row>
    <row r="13" spans="1:16">
      <c r="A13" s="2" t="s">
        <v>153</v>
      </c>
      <c r="B13" s="42">
        <v>48.9</v>
      </c>
      <c r="C13" s="42">
        <f>SUM(B13/B34*100)</f>
        <v>0.43037439932407462</v>
      </c>
      <c r="D13" s="42">
        <v>137.5</v>
      </c>
      <c r="E13" s="42">
        <f>SUM(D13/D34*100)</f>
        <v>0.75185503141387022</v>
      </c>
      <c r="F13" s="42">
        <v>180.8</v>
      </c>
      <c r="G13" s="42">
        <f>SUM(F13/F34*100)</f>
        <v>0.90340375352267521</v>
      </c>
      <c r="H13" s="42">
        <f t="shared" si="1"/>
        <v>43.300000000000011</v>
      </c>
      <c r="I13" s="42">
        <f t="shared" si="0"/>
        <v>131.4909090909091</v>
      </c>
      <c r="J13" s="127"/>
      <c r="K13" s="116"/>
      <c r="N13" s="127"/>
      <c r="O13" s="116"/>
    </row>
    <row r="14" spans="1:16">
      <c r="A14" s="2" t="s">
        <v>154</v>
      </c>
      <c r="B14" s="42">
        <v>4.4000000000000004</v>
      </c>
      <c r="C14" s="123">
        <f>SUM(B14/B34*100)</f>
        <v>3.8724894826706102E-2</v>
      </c>
      <c r="D14" s="42">
        <v>4.2</v>
      </c>
      <c r="E14" s="123">
        <f>SUM(D14/D34*100)</f>
        <v>2.2965753686823673E-2</v>
      </c>
      <c r="F14" s="42">
        <v>6.8</v>
      </c>
      <c r="G14" s="123">
        <f>SUM(F14/F34*100)</f>
        <v>3.3977574800631585E-2</v>
      </c>
      <c r="H14" s="42">
        <f t="shared" si="1"/>
        <v>2.5999999999999996</v>
      </c>
      <c r="I14" s="42">
        <f>SUM(F14/D14*100)</f>
        <v>161.9047619047619</v>
      </c>
      <c r="J14" s="127"/>
      <c r="K14" s="116"/>
      <c r="N14" s="127"/>
      <c r="O14" s="116"/>
    </row>
    <row r="15" spans="1:16">
      <c r="A15" s="38" t="s">
        <v>155</v>
      </c>
      <c r="B15" s="128">
        <v>0</v>
      </c>
      <c r="C15" s="42">
        <f>SUM(B15/B34*100)</f>
        <v>0</v>
      </c>
      <c r="D15" s="48">
        <v>3.5</v>
      </c>
      <c r="E15" s="48">
        <v>0.1</v>
      </c>
      <c r="F15" s="48">
        <v>20</v>
      </c>
      <c r="G15" s="128">
        <f>SUM(F15/F34*100)</f>
        <v>9.9934043531269376E-2</v>
      </c>
      <c r="H15" s="48">
        <f t="shared" si="1"/>
        <v>16.5</v>
      </c>
      <c r="I15" s="85" t="s">
        <v>431</v>
      </c>
      <c r="J15" s="127"/>
      <c r="K15" s="116"/>
      <c r="N15" s="127"/>
      <c r="O15" s="116"/>
    </row>
    <row r="16" spans="1:16" ht="25.5">
      <c r="A16" s="186" t="s">
        <v>190</v>
      </c>
      <c r="B16" s="129">
        <v>319.5</v>
      </c>
      <c r="C16" s="47">
        <f>SUM(B16/B34*100)</f>
        <v>2.8119554311664996</v>
      </c>
      <c r="D16" s="129">
        <v>703.2</v>
      </c>
      <c r="E16" s="129">
        <v>1.3</v>
      </c>
      <c r="F16" s="129">
        <v>631.6</v>
      </c>
      <c r="G16" s="129">
        <f>SUM(F16/F34*100)</f>
        <v>3.1559170947174873</v>
      </c>
      <c r="H16" s="129">
        <f>SUM(F16-D16)</f>
        <v>-71.600000000000023</v>
      </c>
      <c r="I16" s="42">
        <f t="shared" ref="I16:I18" si="2">SUM(F16/D16*100)</f>
        <v>89.817974971558584</v>
      </c>
      <c r="J16" s="127"/>
      <c r="K16" s="116"/>
      <c r="N16" s="127"/>
      <c r="O16" s="116"/>
    </row>
    <row r="17" spans="1:15">
      <c r="A17" s="10" t="s">
        <v>310</v>
      </c>
      <c r="B17" s="42">
        <v>16.100000000000001</v>
      </c>
      <c r="C17" s="42">
        <f>SUM(B17/B34*100)</f>
        <v>0.14169791061590187</v>
      </c>
      <c r="D17" s="42">
        <v>24.7</v>
      </c>
      <c r="E17" s="42">
        <f>SUM(D17/D34*100)</f>
        <v>0.13506050382489157</v>
      </c>
      <c r="F17" s="42">
        <v>29.4</v>
      </c>
      <c r="G17" s="42">
        <f>SUM(F17/F34*100)</f>
        <v>0.14690304399096599</v>
      </c>
      <c r="H17" s="42">
        <f t="shared" si="1"/>
        <v>4.6999999999999993</v>
      </c>
      <c r="I17" s="42">
        <f t="shared" si="2"/>
        <v>119.02834008097165</v>
      </c>
      <c r="J17" s="127"/>
      <c r="K17" s="116"/>
      <c r="N17" s="127"/>
      <c r="O17" s="116"/>
    </row>
    <row r="18" spans="1:15">
      <c r="A18" s="40" t="s">
        <v>354</v>
      </c>
      <c r="B18" s="42">
        <v>24.7</v>
      </c>
      <c r="C18" s="42">
        <f>SUM(B18/B34*100)</f>
        <v>0.21738747777719103</v>
      </c>
      <c r="D18" s="42">
        <v>73.599999999999994</v>
      </c>
      <c r="E18" s="42">
        <f>SUM(D18/D34*100)</f>
        <v>0.40244749317862427</v>
      </c>
      <c r="F18" s="42">
        <v>100.1</v>
      </c>
      <c r="G18" s="42">
        <f>SUM(F18/F34*100)</f>
        <v>0.50016988787400318</v>
      </c>
      <c r="H18" s="42">
        <f t="shared" si="1"/>
        <v>26.5</v>
      </c>
      <c r="I18" s="42">
        <f t="shared" si="2"/>
        <v>136.00543478260869</v>
      </c>
      <c r="J18" s="127"/>
      <c r="K18" s="116"/>
      <c r="N18" s="127"/>
      <c r="O18" s="116"/>
    </row>
    <row r="19" spans="1:15">
      <c r="A19" s="10" t="s">
        <v>156</v>
      </c>
      <c r="B19" s="42">
        <v>28</v>
      </c>
      <c r="C19" s="42">
        <f>SUM(B19/B34*100)</f>
        <v>0.24643114889722062</v>
      </c>
      <c r="D19" s="42">
        <v>27.2</v>
      </c>
      <c r="E19" s="42">
        <f>SUM(D19/D34*100)</f>
        <v>0.14873059530514376</v>
      </c>
      <c r="F19" s="42">
        <v>44.4</v>
      </c>
      <c r="G19" s="42">
        <v>0.3</v>
      </c>
      <c r="H19" s="42">
        <f t="shared" si="1"/>
        <v>17.2</v>
      </c>
      <c r="I19" s="85" t="s">
        <v>348</v>
      </c>
      <c r="J19" s="127"/>
      <c r="K19" s="116"/>
      <c r="N19" s="127"/>
      <c r="O19" s="116"/>
    </row>
    <row r="20" spans="1:15">
      <c r="A20" s="39" t="s">
        <v>334</v>
      </c>
      <c r="B20" s="123">
        <v>0</v>
      </c>
      <c r="C20" s="123">
        <v>0</v>
      </c>
      <c r="D20" s="42">
        <v>0.6</v>
      </c>
      <c r="E20" s="123">
        <v>0</v>
      </c>
      <c r="F20" s="42">
        <v>0.3</v>
      </c>
      <c r="G20" s="42">
        <v>0.3</v>
      </c>
      <c r="H20" s="42">
        <f t="shared" si="1"/>
        <v>-0.3</v>
      </c>
      <c r="I20" s="42">
        <f t="shared" si="0"/>
        <v>50</v>
      </c>
      <c r="J20" s="127"/>
      <c r="K20" s="116"/>
      <c r="N20" s="127"/>
      <c r="O20" s="116"/>
    </row>
    <row r="21" spans="1:15">
      <c r="A21" s="10" t="s">
        <v>157</v>
      </c>
      <c r="B21" s="42">
        <v>404</v>
      </c>
      <c r="C21" s="42">
        <f>SUM(B21/B34*100)</f>
        <v>3.555649434088469</v>
      </c>
      <c r="D21" s="42">
        <v>704.1</v>
      </c>
      <c r="E21" s="42">
        <f>SUM(D21/D34*100)</f>
        <v>3.8500445644982255</v>
      </c>
      <c r="F21" s="42">
        <v>782.9</v>
      </c>
      <c r="G21" s="42">
        <f>SUM(F21/F34*100)</f>
        <v>3.9119181340315397</v>
      </c>
      <c r="H21" s="42">
        <f t="shared" si="1"/>
        <v>78.799999999999955</v>
      </c>
      <c r="I21" s="42">
        <f t="shared" si="0"/>
        <v>111.1915921033944</v>
      </c>
      <c r="J21" s="127"/>
      <c r="K21" s="116"/>
      <c r="N21" s="127"/>
      <c r="O21" s="116"/>
    </row>
    <row r="22" spans="1:15">
      <c r="A22" s="40" t="s">
        <v>355</v>
      </c>
      <c r="B22" s="42">
        <v>47.8</v>
      </c>
      <c r="C22" s="42">
        <f>SUM(B22/B34*100)</f>
        <v>0.42069317561739805</v>
      </c>
      <c r="D22" s="42">
        <v>67.5</v>
      </c>
      <c r="E22" s="42">
        <v>0.3</v>
      </c>
      <c r="F22" s="42">
        <v>91.7</v>
      </c>
      <c r="G22" s="42">
        <f>SUM(F22/F34*100)</f>
        <v>0.45819758959087009</v>
      </c>
      <c r="H22" s="42">
        <f t="shared" si="1"/>
        <v>24.200000000000003</v>
      </c>
      <c r="I22" s="42">
        <f t="shared" si="0"/>
        <v>135.85185185185185</v>
      </c>
      <c r="J22" s="127"/>
      <c r="K22" s="116"/>
      <c r="N22" s="127"/>
      <c r="O22" s="116"/>
    </row>
    <row r="23" spans="1:15">
      <c r="A23" s="40" t="s">
        <v>158</v>
      </c>
      <c r="B23" s="42">
        <v>1.9</v>
      </c>
      <c r="C23" s="42">
        <f>SUM(B23/B34*100)</f>
        <v>1.6722113675168543E-2</v>
      </c>
      <c r="D23" s="42">
        <v>8.6999999999999993</v>
      </c>
      <c r="E23" s="42">
        <v>0.1</v>
      </c>
      <c r="F23" s="42">
        <v>23.1</v>
      </c>
      <c r="G23" s="123">
        <f>SUM(F23/F34*100)</f>
        <v>0.11542382027861613</v>
      </c>
      <c r="H23" s="42">
        <f t="shared" si="1"/>
        <v>14.400000000000002</v>
      </c>
      <c r="I23" s="85" t="s">
        <v>432</v>
      </c>
      <c r="J23" s="127"/>
      <c r="K23" s="116"/>
      <c r="N23" s="127"/>
      <c r="O23" s="116"/>
    </row>
    <row r="24" spans="1:15">
      <c r="A24" s="40" t="s">
        <v>197</v>
      </c>
      <c r="B24" s="42">
        <v>774.4</v>
      </c>
      <c r="C24" s="42">
        <f>SUM(B24/B34*100)</f>
        <v>6.8155814895002731</v>
      </c>
      <c r="D24" s="42">
        <v>1269.2</v>
      </c>
      <c r="E24" s="42">
        <f>SUM(D24/D34*100)</f>
        <v>6.9400320426944289</v>
      </c>
      <c r="F24" s="42">
        <v>1258.8</v>
      </c>
      <c r="G24" s="42">
        <f>SUM(F24/F34*100)</f>
        <v>6.2898486998580942</v>
      </c>
      <c r="H24" s="42">
        <f t="shared" si="1"/>
        <v>-10.400000000000091</v>
      </c>
      <c r="I24" s="42">
        <f t="shared" si="0"/>
        <v>99.180586196028983</v>
      </c>
      <c r="J24" s="127"/>
      <c r="K24" s="116"/>
      <c r="N24" s="127"/>
      <c r="O24" s="116"/>
    </row>
    <row r="25" spans="1:15">
      <c r="A25" s="41" t="s">
        <v>312</v>
      </c>
      <c r="B25" s="42">
        <v>20.7</v>
      </c>
      <c r="C25" s="42">
        <f>SUM(B25/B34*100)</f>
        <v>0.18218302793473096</v>
      </c>
      <c r="D25" s="42">
        <v>21.3</v>
      </c>
      <c r="E25" s="42">
        <f>SUM(D25/D34*100)</f>
        <v>0.11646917941174863</v>
      </c>
      <c r="F25" s="42">
        <v>67.900000000000006</v>
      </c>
      <c r="G25" s="42">
        <f>SUM(F25/F34*100)</f>
        <v>0.33927607778865959</v>
      </c>
      <c r="H25" s="42">
        <f t="shared" si="1"/>
        <v>46.600000000000009</v>
      </c>
      <c r="I25" s="85" t="s">
        <v>433</v>
      </c>
      <c r="J25" s="127"/>
      <c r="K25" s="116"/>
      <c r="N25" s="127"/>
      <c r="O25" s="116"/>
    </row>
    <row r="26" spans="1:15">
      <c r="A26" s="2" t="s">
        <v>159</v>
      </c>
      <c r="B26" s="42">
        <v>35.799999999999997</v>
      </c>
      <c r="C26" s="42">
        <f>SUM(B26/B34*100)</f>
        <v>0.31507982609001778</v>
      </c>
      <c r="D26" s="42">
        <v>30.9</v>
      </c>
      <c r="E26" s="42">
        <f>SUM(D26/D34*100)</f>
        <v>0.16896233069591698</v>
      </c>
      <c r="F26" s="42">
        <v>59.2</v>
      </c>
      <c r="G26" s="42">
        <f>SUM(F26/F34*100)</f>
        <v>0.29580476885255741</v>
      </c>
      <c r="H26" s="42">
        <f t="shared" si="1"/>
        <v>28.300000000000004</v>
      </c>
      <c r="I26" s="85" t="s">
        <v>339</v>
      </c>
      <c r="J26" s="127"/>
      <c r="K26" s="116"/>
      <c r="N26" s="127"/>
      <c r="O26" s="116"/>
    </row>
    <row r="27" spans="1:15">
      <c r="A27" s="41" t="s">
        <v>160</v>
      </c>
      <c r="B27" s="42">
        <v>947.2</v>
      </c>
      <c r="C27" s="42">
        <f>SUM(B27/B34*100)</f>
        <v>8.3364137226945498</v>
      </c>
      <c r="D27" s="42">
        <v>1661.7</v>
      </c>
      <c r="E27" s="42">
        <f>SUM(D27/D34*100)</f>
        <v>9.0862364050940219</v>
      </c>
      <c r="F27" s="42">
        <v>2349.8000000000002</v>
      </c>
      <c r="G27" s="42">
        <f>SUM(F27/F34*100)</f>
        <v>11.74125077448884</v>
      </c>
      <c r="H27" s="42">
        <f t="shared" si="1"/>
        <v>688.10000000000014</v>
      </c>
      <c r="I27" s="42">
        <f t="shared" si="0"/>
        <v>141.40940001203589</v>
      </c>
      <c r="J27" s="127"/>
      <c r="K27" s="116"/>
      <c r="N27" s="127"/>
      <c r="O27" s="116"/>
    </row>
    <row r="28" spans="1:15">
      <c r="A28" s="2" t="s">
        <v>161</v>
      </c>
      <c r="B28" s="42">
        <v>338.9</v>
      </c>
      <c r="C28" s="42">
        <f>SUM(B28/B34*100)</f>
        <v>2.9826970129024311</v>
      </c>
      <c r="D28" s="42">
        <v>1231</v>
      </c>
      <c r="E28" s="42">
        <f>SUM(D28/D34*100)</f>
        <v>6.7311530448761756</v>
      </c>
      <c r="F28" s="42">
        <v>1571.7</v>
      </c>
      <c r="G28" s="42">
        <f>SUM(F28/F34*100)</f>
        <v>7.853316810904805</v>
      </c>
      <c r="H28" s="42">
        <f t="shared" si="1"/>
        <v>340.70000000000005</v>
      </c>
      <c r="I28" s="42">
        <f>SUM(F28/D28*100)</f>
        <v>127.67668562144598</v>
      </c>
      <c r="J28" s="127"/>
      <c r="K28" s="116"/>
      <c r="N28" s="127"/>
      <c r="O28" s="116"/>
    </row>
    <row r="29" spans="1:15">
      <c r="A29" s="38" t="s">
        <v>163</v>
      </c>
      <c r="B29" s="42">
        <v>904.2</v>
      </c>
      <c r="C29" s="42">
        <f>SUM(B29/B34*100)</f>
        <v>7.9579658868881031</v>
      </c>
      <c r="D29" s="42">
        <v>978.7</v>
      </c>
      <c r="E29" s="42">
        <f>SUM(D29/D34*100)</f>
        <v>5.3515674126891257</v>
      </c>
      <c r="F29" s="42">
        <v>2260</v>
      </c>
      <c r="G29" s="42">
        <f>SUM(F29/F34*100)</f>
        <v>11.292546919033439</v>
      </c>
      <c r="H29" s="42">
        <f t="shared" si="1"/>
        <v>1281.3</v>
      </c>
      <c r="I29" s="85" t="s">
        <v>351</v>
      </c>
      <c r="J29" s="127"/>
      <c r="K29" s="116"/>
      <c r="N29" s="127"/>
      <c r="O29" s="116"/>
    </row>
    <row r="30" spans="1:15">
      <c r="A30" s="2" t="s">
        <v>313</v>
      </c>
      <c r="B30" s="42">
        <v>54.4</v>
      </c>
      <c r="C30" s="42">
        <f>SUM(B30/B34*100)</f>
        <v>0.47878051785745718</v>
      </c>
      <c r="D30" s="42">
        <v>76.099999999999994</v>
      </c>
      <c r="E30" s="42">
        <f>SUM(D30/D34*100)</f>
        <v>0.41611758465887649</v>
      </c>
      <c r="F30" s="42">
        <v>252.8</v>
      </c>
      <c r="G30" s="42">
        <f>SUM(F30/F34*100)</f>
        <v>1.2631663102352448</v>
      </c>
      <c r="H30" s="42">
        <f t="shared" si="1"/>
        <v>176.70000000000002</v>
      </c>
      <c r="I30" s="85" t="s">
        <v>434</v>
      </c>
      <c r="J30" s="127"/>
      <c r="K30" s="116"/>
      <c r="N30" s="127"/>
      <c r="O30" s="116"/>
    </row>
    <row r="31" spans="1:15">
      <c r="A31" s="38" t="s">
        <v>314</v>
      </c>
      <c r="B31" s="42">
        <v>29</v>
      </c>
      <c r="C31" s="42">
        <f>SUM(B31/B34*100)</f>
        <v>0.25523226135783567</v>
      </c>
      <c r="D31" s="42">
        <v>24.6</v>
      </c>
      <c r="E31" s="42">
        <f>SUM(D31/D34*100)</f>
        <v>0.13451370016568151</v>
      </c>
      <c r="F31" s="42">
        <v>14.2</v>
      </c>
      <c r="G31" s="42">
        <f>SUM(F31/F34*100)</f>
        <v>7.0953170907201255E-2</v>
      </c>
      <c r="H31" s="42">
        <f t="shared" si="1"/>
        <v>-10.400000000000002</v>
      </c>
      <c r="I31" s="42">
        <f t="shared" si="0"/>
        <v>57.723577235772353</v>
      </c>
      <c r="J31" s="127"/>
      <c r="K31" s="116"/>
      <c r="N31" s="127"/>
      <c r="O31" s="116"/>
    </row>
    <row r="32" spans="1:15">
      <c r="A32" s="38" t="s">
        <v>305</v>
      </c>
      <c r="B32" s="42">
        <v>281.89999999999998</v>
      </c>
      <c r="C32" s="48">
        <f>SUM(B32/B34*100)</f>
        <v>2.4810336026473747</v>
      </c>
      <c r="D32" s="42">
        <v>316.2</v>
      </c>
      <c r="E32" s="42">
        <f>SUM(D32/D34*100)</f>
        <v>1.7289931704222963</v>
      </c>
      <c r="F32" s="42">
        <v>305.2</v>
      </c>
      <c r="G32" s="42">
        <f>SUM(F32/F34*100)</f>
        <v>1.5249935042871707</v>
      </c>
      <c r="H32" s="42">
        <f t="shared" si="1"/>
        <v>-11</v>
      </c>
      <c r="I32" s="42">
        <f>SUM(F32/D32*100)</f>
        <v>96.521189120809609</v>
      </c>
      <c r="J32" s="127"/>
      <c r="K32" s="116"/>
      <c r="N32" s="127"/>
      <c r="O32" s="116"/>
    </row>
    <row r="33" spans="1:15" ht="25.5">
      <c r="A33" s="130" t="s">
        <v>306</v>
      </c>
      <c r="B33" s="123"/>
      <c r="C33" s="135"/>
      <c r="D33" s="123"/>
      <c r="E33" s="123"/>
      <c r="F33" s="123">
        <v>50</v>
      </c>
      <c r="G33" s="123"/>
      <c r="H33" s="42">
        <f t="shared" si="1"/>
        <v>50</v>
      </c>
      <c r="I33" s="123">
        <v>0</v>
      </c>
      <c r="J33" s="127"/>
      <c r="K33" s="116"/>
      <c r="N33" s="127"/>
      <c r="O33" s="116"/>
    </row>
    <row r="34" spans="1:15">
      <c r="A34" s="187" t="s">
        <v>164</v>
      </c>
      <c r="B34" s="1">
        <f>SUM(B9:B33)</f>
        <v>11362.199999999999</v>
      </c>
      <c r="C34" s="101">
        <f>SUM(B34/B34*100)</f>
        <v>100</v>
      </c>
      <c r="D34" s="1">
        <f>SUM(D9:D33)</f>
        <v>18288.100000000002</v>
      </c>
      <c r="E34" s="100">
        <f>SUM(D34/D34*100)</f>
        <v>100</v>
      </c>
      <c r="F34" s="35">
        <f>SUM(F9:F33)</f>
        <v>20013.199999999997</v>
      </c>
      <c r="G34" s="35">
        <f>SUM(F34/F34*100)</f>
        <v>100</v>
      </c>
      <c r="H34" s="35">
        <f t="shared" si="1"/>
        <v>1725.0999999999949</v>
      </c>
      <c r="I34" s="35">
        <f>SUM(F34/D34*100)</f>
        <v>109.43290992503319</v>
      </c>
      <c r="J34" s="131"/>
      <c r="K34" s="131"/>
      <c r="L34" s="117"/>
      <c r="M34" s="117"/>
      <c r="N34" s="131"/>
      <c r="O34" s="131"/>
    </row>
    <row r="37" spans="1:15">
      <c r="C37" s="10"/>
      <c r="D37" s="10"/>
      <c r="E37" s="10"/>
    </row>
  </sheetData>
  <mergeCells count="11">
    <mergeCell ref="L7:M7"/>
    <mergeCell ref="A3:I3"/>
    <mergeCell ref="A4:I4"/>
    <mergeCell ref="H7:I7"/>
    <mergeCell ref="G7:G8"/>
    <mergeCell ref="A7:A8"/>
    <mergeCell ref="B7:B8"/>
    <mergeCell ref="C7:C8"/>
    <mergeCell ref="D7:D8"/>
    <mergeCell ref="E7:E8"/>
    <mergeCell ref="F7:F8"/>
  </mergeCells>
  <phoneticPr fontId="2" type="noConversion"/>
  <printOptions horizontalCentered="1"/>
  <pageMargins left="1.299212598425197" right="0.70866141732283472" top="0.35433070866141736" bottom="0.27559055118110237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1"/>
  <sheetViews>
    <sheetView zoomScaleNormal="100" workbookViewId="0"/>
  </sheetViews>
  <sheetFormatPr defaultRowHeight="12.75"/>
  <cols>
    <col min="1" max="1" width="6" customWidth="1"/>
    <col min="2" max="2" width="27.140625" customWidth="1"/>
    <col min="3" max="3" width="10.85546875" customWidth="1"/>
    <col min="4" max="4" width="10.7109375" customWidth="1"/>
    <col min="5" max="5" width="10.140625" customWidth="1"/>
    <col min="6" max="6" width="10" customWidth="1"/>
    <col min="7" max="7" width="8.85546875" customWidth="1"/>
  </cols>
  <sheetData>
    <row r="1" spans="1:7">
      <c r="G1" t="s">
        <v>169</v>
      </c>
    </row>
    <row r="2" spans="1:7">
      <c r="B2" s="284"/>
      <c r="C2" s="284"/>
      <c r="D2" s="284"/>
      <c r="E2" s="284"/>
      <c r="F2" s="112"/>
      <c r="G2" s="112"/>
    </row>
    <row r="3" spans="1:7">
      <c r="A3" s="284" t="s">
        <v>435</v>
      </c>
      <c r="B3" s="284"/>
      <c r="C3" s="284"/>
      <c r="D3" s="284"/>
      <c r="E3" s="284"/>
      <c r="F3" s="284"/>
      <c r="G3" s="284"/>
    </row>
    <row r="4" spans="1:7">
      <c r="A4" s="285" t="s">
        <v>316</v>
      </c>
      <c r="B4" s="285"/>
      <c r="C4" s="285"/>
      <c r="D4" s="285"/>
      <c r="E4" s="285"/>
      <c r="F4" s="285"/>
      <c r="G4" s="285"/>
    </row>
    <row r="6" spans="1:7">
      <c r="F6" s="234" t="s">
        <v>290</v>
      </c>
      <c r="G6" s="234"/>
    </row>
    <row r="7" spans="1:7" ht="26.25" customHeight="1">
      <c r="A7" s="309" t="s">
        <v>332</v>
      </c>
      <c r="B7" s="297" t="s">
        <v>317</v>
      </c>
      <c r="C7" s="280" t="s">
        <v>291</v>
      </c>
      <c r="D7" s="280" t="s">
        <v>356</v>
      </c>
      <c r="E7" s="297" t="s">
        <v>15</v>
      </c>
      <c r="F7" s="291" t="s">
        <v>293</v>
      </c>
      <c r="G7" s="292"/>
    </row>
    <row r="8" spans="1:7" ht="14.25" customHeight="1">
      <c r="A8" s="310"/>
      <c r="B8" s="298"/>
      <c r="C8" s="311"/>
      <c r="D8" s="311"/>
      <c r="E8" s="298"/>
      <c r="F8" s="132" t="s">
        <v>357</v>
      </c>
      <c r="G8" s="110" t="s">
        <v>330</v>
      </c>
    </row>
    <row r="9" spans="1:7" ht="25.5">
      <c r="A9" s="4" t="s">
        <v>0</v>
      </c>
      <c r="B9" s="102" t="s">
        <v>333</v>
      </c>
      <c r="C9" s="34">
        <v>55798.400000000001</v>
      </c>
      <c r="D9" s="34">
        <v>11707.3</v>
      </c>
      <c r="E9" s="86">
        <v>9484.2999999999993</v>
      </c>
      <c r="F9" s="35">
        <f>SUM(E9-D9)</f>
        <v>-2223</v>
      </c>
      <c r="G9" s="101">
        <f>SUM(E9/D9*100)</f>
        <v>81.011847308943999</v>
      </c>
    </row>
    <row r="10" spans="1:7">
      <c r="A10" s="4" t="s">
        <v>1</v>
      </c>
      <c r="B10" s="2" t="s">
        <v>358</v>
      </c>
      <c r="C10" s="36">
        <f>SUM(C11:C25)</f>
        <v>20932.8</v>
      </c>
      <c r="D10" s="36">
        <f>SUM(D11:D25)</f>
        <v>5868</v>
      </c>
      <c r="E10" s="36">
        <f>SUM(E11:E25)</f>
        <v>3598.0999999999995</v>
      </c>
      <c r="F10" s="35">
        <f t="shared" ref="F10:F38" si="0">SUM(E10-D10)</f>
        <v>-2269.9000000000005</v>
      </c>
      <c r="G10" s="101">
        <f t="shared" ref="G10:G39" si="1">SUM(E10/D10*100)</f>
        <v>61.317314246762088</v>
      </c>
    </row>
    <row r="11" spans="1:7">
      <c r="A11" s="4" t="s">
        <v>181</v>
      </c>
      <c r="B11" s="2" t="s">
        <v>150</v>
      </c>
      <c r="C11" s="2">
        <v>1638.4</v>
      </c>
      <c r="D11" s="2">
        <v>488.4</v>
      </c>
      <c r="E11" s="4">
        <v>398</v>
      </c>
      <c r="F11" s="81">
        <f t="shared" si="0"/>
        <v>-90.399999999999977</v>
      </c>
      <c r="G11" s="7">
        <f t="shared" si="1"/>
        <v>81.490581490581491</v>
      </c>
    </row>
    <row r="12" spans="1:7">
      <c r="A12" s="4" t="s">
        <v>182</v>
      </c>
      <c r="B12" s="2" t="s">
        <v>151</v>
      </c>
      <c r="C12" s="2">
        <v>52.3</v>
      </c>
      <c r="D12" s="2">
        <v>15.6</v>
      </c>
      <c r="E12" s="4">
        <v>10.4</v>
      </c>
      <c r="F12" s="81">
        <f t="shared" si="0"/>
        <v>-5.1999999999999993</v>
      </c>
      <c r="G12" s="7">
        <f t="shared" si="1"/>
        <v>66.666666666666671</v>
      </c>
    </row>
    <row r="13" spans="1:7">
      <c r="A13" s="4" t="s">
        <v>183</v>
      </c>
      <c r="B13" s="2" t="s">
        <v>152</v>
      </c>
      <c r="C13" s="2">
        <v>133</v>
      </c>
      <c r="D13" s="2">
        <v>34</v>
      </c>
      <c r="E13" s="4">
        <v>19.8</v>
      </c>
      <c r="F13" s="81">
        <f t="shared" si="0"/>
        <v>-14.2</v>
      </c>
      <c r="G13" s="7">
        <f t="shared" si="1"/>
        <v>58.235294117647065</v>
      </c>
    </row>
    <row r="14" spans="1:7">
      <c r="A14" s="4" t="s">
        <v>184</v>
      </c>
      <c r="B14" s="2" t="s">
        <v>153</v>
      </c>
      <c r="C14" s="2">
        <f>879.6+0.2</f>
        <v>879.80000000000007</v>
      </c>
      <c r="D14" s="2">
        <v>249.4</v>
      </c>
      <c r="E14" s="4">
        <v>180.8</v>
      </c>
      <c r="F14" s="81">
        <f t="shared" si="0"/>
        <v>-68.599999999999994</v>
      </c>
      <c r="G14" s="7">
        <f t="shared" si="1"/>
        <v>72.493985565356851</v>
      </c>
    </row>
    <row r="15" spans="1:7">
      <c r="A15" s="4" t="s">
        <v>185</v>
      </c>
      <c r="B15" s="2" t="s">
        <v>154</v>
      </c>
      <c r="C15" s="2">
        <f>80+0.4</f>
        <v>80.400000000000006</v>
      </c>
      <c r="D15" s="2">
        <v>10.3</v>
      </c>
      <c r="E15" s="4">
        <v>6.8</v>
      </c>
      <c r="F15" s="81">
        <f t="shared" si="0"/>
        <v>-3.5000000000000009</v>
      </c>
      <c r="G15" s="7">
        <f t="shared" si="1"/>
        <v>66.019417475728147</v>
      </c>
    </row>
    <row r="16" spans="1:7">
      <c r="A16" s="23" t="s">
        <v>186</v>
      </c>
      <c r="B16" s="4" t="s">
        <v>155</v>
      </c>
      <c r="C16" s="4">
        <v>98.3</v>
      </c>
      <c r="D16" s="4">
        <v>31.8</v>
      </c>
      <c r="E16" s="4">
        <v>20</v>
      </c>
      <c r="F16" s="9">
        <f t="shared" si="0"/>
        <v>-11.8</v>
      </c>
      <c r="G16" s="7">
        <f t="shared" si="1"/>
        <v>62.893081761006286</v>
      </c>
    </row>
    <row r="17" spans="1:7" ht="26.45" customHeight="1">
      <c r="A17" s="87" t="s">
        <v>187</v>
      </c>
      <c r="B17" s="29" t="s">
        <v>190</v>
      </c>
      <c r="C17" s="4">
        <v>2717.4</v>
      </c>
      <c r="D17" s="4">
        <v>1018.9</v>
      </c>
      <c r="E17" s="4">
        <v>631.6</v>
      </c>
      <c r="F17" s="9">
        <f>SUM(E17-D17)</f>
        <v>-387.29999999999995</v>
      </c>
      <c r="G17" s="7">
        <f>SUM(E17/D17*100)</f>
        <v>61.98841888310924</v>
      </c>
    </row>
    <row r="18" spans="1:7">
      <c r="A18" s="24" t="s">
        <v>188</v>
      </c>
      <c r="B18" s="10" t="s">
        <v>310</v>
      </c>
      <c r="C18" s="30">
        <v>128.80000000000001</v>
      </c>
      <c r="D18" s="80">
        <v>32</v>
      </c>
      <c r="E18" s="80">
        <v>29.4</v>
      </c>
      <c r="F18" s="88">
        <f t="shared" si="0"/>
        <v>-2.6000000000000014</v>
      </c>
      <c r="G18" s="120">
        <f t="shared" si="1"/>
        <v>91.875</v>
      </c>
    </row>
    <row r="19" spans="1:7">
      <c r="A19" s="24" t="s">
        <v>189</v>
      </c>
      <c r="B19" s="39" t="s">
        <v>193</v>
      </c>
      <c r="C19" s="30">
        <f>845.8+0.4</f>
        <v>846.19999999999993</v>
      </c>
      <c r="D19" s="80">
        <v>200.2</v>
      </c>
      <c r="E19" s="80">
        <v>100.1</v>
      </c>
      <c r="F19" s="88">
        <f t="shared" si="0"/>
        <v>-100.1</v>
      </c>
      <c r="G19" s="7">
        <f t="shared" si="1"/>
        <v>50</v>
      </c>
    </row>
    <row r="20" spans="1:7">
      <c r="A20" s="24" t="s">
        <v>191</v>
      </c>
      <c r="B20" s="10" t="s">
        <v>156</v>
      </c>
      <c r="C20" s="30">
        <f>247.1-0.5</f>
        <v>246.6</v>
      </c>
      <c r="D20" s="80">
        <v>71.3</v>
      </c>
      <c r="E20" s="80">
        <v>44.4</v>
      </c>
      <c r="F20" s="88">
        <f t="shared" si="0"/>
        <v>-26.9</v>
      </c>
      <c r="G20" s="7">
        <f t="shared" si="1"/>
        <v>62.272089761570825</v>
      </c>
    </row>
    <row r="21" spans="1:7">
      <c r="A21" s="24" t="s">
        <v>192</v>
      </c>
      <c r="B21" s="39" t="s">
        <v>334</v>
      </c>
      <c r="C21" s="30">
        <v>1.5</v>
      </c>
      <c r="D21" s="80">
        <v>0.3</v>
      </c>
      <c r="E21" s="80">
        <v>0.3</v>
      </c>
      <c r="F21" s="133">
        <f t="shared" si="0"/>
        <v>0</v>
      </c>
      <c r="G21" s="7">
        <f t="shared" si="1"/>
        <v>100</v>
      </c>
    </row>
    <row r="22" spans="1:7">
      <c r="A22" s="24" t="s">
        <v>194</v>
      </c>
      <c r="B22" s="10" t="s">
        <v>157</v>
      </c>
      <c r="C22" s="30">
        <v>3381.8</v>
      </c>
      <c r="D22" s="80">
        <v>1292.2</v>
      </c>
      <c r="E22" s="80">
        <v>782.9</v>
      </c>
      <c r="F22" s="88">
        <f t="shared" si="0"/>
        <v>-509.30000000000007</v>
      </c>
      <c r="G22" s="7">
        <f t="shared" si="1"/>
        <v>60.586596502089449</v>
      </c>
    </row>
    <row r="23" spans="1:7">
      <c r="A23" s="24" t="s">
        <v>195</v>
      </c>
      <c r="B23" s="39" t="s">
        <v>311</v>
      </c>
      <c r="C23" s="30">
        <f>589.3-1.2</f>
        <v>588.09999999999991</v>
      </c>
      <c r="D23" s="80">
        <v>137.1</v>
      </c>
      <c r="E23" s="80">
        <v>91.7</v>
      </c>
      <c r="F23" s="88">
        <f t="shared" si="0"/>
        <v>-45.399999999999991</v>
      </c>
      <c r="G23" s="7">
        <f t="shared" si="1"/>
        <v>66.885485047410654</v>
      </c>
    </row>
    <row r="24" spans="1:7">
      <c r="A24" s="24" t="s">
        <v>196</v>
      </c>
      <c r="B24" s="40" t="s">
        <v>158</v>
      </c>
      <c r="C24" s="30">
        <v>90.8</v>
      </c>
      <c r="D24" s="80">
        <v>33.299999999999997</v>
      </c>
      <c r="E24" s="80">
        <v>23.1</v>
      </c>
      <c r="F24" s="88">
        <f t="shared" si="0"/>
        <v>-10.199999999999996</v>
      </c>
      <c r="G24" s="7">
        <f t="shared" si="1"/>
        <v>69.36936936936938</v>
      </c>
    </row>
    <row r="25" spans="1:7">
      <c r="A25" s="24" t="s">
        <v>335</v>
      </c>
      <c r="B25" s="40" t="s">
        <v>197</v>
      </c>
      <c r="C25" s="4">
        <f>10050.3-0.9</f>
        <v>10049.4</v>
      </c>
      <c r="D25" s="80">
        <v>2253.1999999999998</v>
      </c>
      <c r="E25" s="80">
        <v>1258.8</v>
      </c>
      <c r="F25" s="88">
        <f t="shared" si="0"/>
        <v>-994.39999999999986</v>
      </c>
      <c r="G25" s="7">
        <f t="shared" si="1"/>
        <v>55.86721107757856</v>
      </c>
    </row>
    <row r="26" spans="1:7">
      <c r="A26" s="4" t="s">
        <v>2</v>
      </c>
      <c r="B26" s="41" t="s">
        <v>312</v>
      </c>
      <c r="C26" s="2">
        <v>171.1</v>
      </c>
      <c r="D26" s="2">
        <v>70.099999999999994</v>
      </c>
      <c r="E26" s="4">
        <v>67.900000000000006</v>
      </c>
      <c r="F26" s="88">
        <f t="shared" si="0"/>
        <v>-2.1999999999999886</v>
      </c>
      <c r="G26" s="7">
        <f t="shared" si="1"/>
        <v>96.861626248216851</v>
      </c>
    </row>
    <row r="27" spans="1:7">
      <c r="A27" s="4" t="s">
        <v>3</v>
      </c>
      <c r="B27" s="2" t="s">
        <v>159</v>
      </c>
      <c r="C27" s="2">
        <v>150</v>
      </c>
      <c r="D27" s="2">
        <v>80</v>
      </c>
      <c r="E27" s="4">
        <v>59.2</v>
      </c>
      <c r="F27" s="88">
        <f t="shared" si="0"/>
        <v>-20.799999999999997</v>
      </c>
      <c r="G27" s="7">
        <f t="shared" si="1"/>
        <v>74</v>
      </c>
    </row>
    <row r="28" spans="1:7">
      <c r="A28" s="4" t="s">
        <v>4</v>
      </c>
      <c r="B28" s="2" t="s">
        <v>359</v>
      </c>
      <c r="C28" s="2">
        <v>0</v>
      </c>
      <c r="D28" s="2">
        <v>0</v>
      </c>
      <c r="E28" s="4">
        <v>0</v>
      </c>
      <c r="F28" s="133">
        <f t="shared" si="0"/>
        <v>0</v>
      </c>
      <c r="G28" s="7">
        <v>0</v>
      </c>
    </row>
    <row r="29" spans="1:7">
      <c r="A29" s="4" t="s">
        <v>5</v>
      </c>
      <c r="B29" s="41" t="s">
        <v>160</v>
      </c>
      <c r="C29" s="2">
        <v>6967.4</v>
      </c>
      <c r="D29" s="2">
        <v>2602.8000000000002</v>
      </c>
      <c r="E29" s="4">
        <v>2349.8000000000002</v>
      </c>
      <c r="F29" s="88">
        <f t="shared" si="0"/>
        <v>-253</v>
      </c>
      <c r="G29" s="7">
        <f t="shared" si="1"/>
        <v>90.279698785922861</v>
      </c>
    </row>
    <row r="30" spans="1:7">
      <c r="A30" s="4" t="s">
        <v>6</v>
      </c>
      <c r="B30" s="2" t="s">
        <v>161</v>
      </c>
      <c r="C30" s="2">
        <v>6997.6</v>
      </c>
      <c r="D30" s="2">
        <v>2113.1999999999998</v>
      </c>
      <c r="E30" s="4">
        <v>1571.7</v>
      </c>
      <c r="F30" s="88">
        <f t="shared" si="0"/>
        <v>-541.49999999999977</v>
      </c>
      <c r="G30" s="7">
        <f t="shared" si="1"/>
        <v>74.375354911981844</v>
      </c>
    </row>
    <row r="31" spans="1:7" ht="25.5">
      <c r="A31" s="89" t="s">
        <v>7</v>
      </c>
      <c r="B31" s="103" t="s">
        <v>360</v>
      </c>
      <c r="C31" s="36">
        <f>SUM(C32:C35)</f>
        <v>31459.200000000001</v>
      </c>
      <c r="D31" s="36">
        <f>SUM(D32:D35)</f>
        <v>7236.5999999999995</v>
      </c>
      <c r="E31" s="36">
        <f t="shared" ref="E31" si="2">SUM(E32:E35)</f>
        <v>2527</v>
      </c>
      <c r="F31" s="90">
        <f t="shared" si="0"/>
        <v>-4709.5999999999995</v>
      </c>
      <c r="G31" s="101">
        <f t="shared" si="1"/>
        <v>34.919713677693949</v>
      </c>
    </row>
    <row r="32" spans="1:7">
      <c r="A32" s="24" t="s">
        <v>361</v>
      </c>
      <c r="B32" s="91" t="s">
        <v>162</v>
      </c>
      <c r="C32" s="41">
        <v>260</v>
      </c>
      <c r="D32" s="41">
        <v>0</v>
      </c>
      <c r="E32" s="41">
        <v>0</v>
      </c>
      <c r="F32" s="134">
        <f t="shared" si="0"/>
        <v>0</v>
      </c>
      <c r="G32" s="101">
        <v>0</v>
      </c>
    </row>
    <row r="33" spans="1:7">
      <c r="A33" s="24" t="s">
        <v>362</v>
      </c>
      <c r="B33" s="38" t="s">
        <v>163</v>
      </c>
      <c r="C33" s="2">
        <v>28253.9</v>
      </c>
      <c r="D33" s="2">
        <v>6297.9</v>
      </c>
      <c r="E33" s="4">
        <v>2260</v>
      </c>
      <c r="F33" s="88">
        <f t="shared" si="0"/>
        <v>-4037.8999999999996</v>
      </c>
      <c r="G33" s="135">
        <f t="shared" si="1"/>
        <v>35.884977532193275</v>
      </c>
    </row>
    <row r="34" spans="1:7">
      <c r="A34" s="24" t="s">
        <v>363</v>
      </c>
      <c r="B34" s="2" t="s">
        <v>313</v>
      </c>
      <c r="C34" s="2">
        <f>2317+1.6</f>
        <v>2318.6</v>
      </c>
      <c r="D34" s="2">
        <v>781.2</v>
      </c>
      <c r="E34" s="4">
        <v>252.8</v>
      </c>
      <c r="F34" s="88">
        <f>SUM(E34-D34)</f>
        <v>-528.40000000000009</v>
      </c>
      <c r="G34" s="135">
        <f t="shared" si="1"/>
        <v>32.360471070148492</v>
      </c>
    </row>
    <row r="35" spans="1:7">
      <c r="A35" s="24" t="s">
        <v>364</v>
      </c>
      <c r="B35" s="91" t="s">
        <v>314</v>
      </c>
      <c r="C35" s="38">
        <v>626.70000000000005</v>
      </c>
      <c r="D35" s="38">
        <v>157.5</v>
      </c>
      <c r="E35" s="28">
        <v>14.2</v>
      </c>
      <c r="F35" s="88">
        <f t="shared" si="0"/>
        <v>-143.30000000000001</v>
      </c>
      <c r="G35" s="7">
        <f t="shared" si="1"/>
        <v>9.0158730158730158</v>
      </c>
    </row>
    <row r="36" spans="1:7">
      <c r="A36" s="305" t="s">
        <v>166</v>
      </c>
      <c r="B36" s="306"/>
      <c r="C36" s="188">
        <f>SUM(C9+C10+C26+C27+C29+C30+C28+C31)</f>
        <v>122476.5</v>
      </c>
      <c r="D36" s="92">
        <f>SUM(D9+D10+D26+D27+D29+D30+D28+D31)</f>
        <v>29677.999999999996</v>
      </c>
      <c r="E36" s="92">
        <f>SUM(E9+E10+E26+E27+E29+E30+E31)</f>
        <v>19658</v>
      </c>
      <c r="F36" s="92">
        <f>SUM(F9+F10+F26+F27+F29+F30+F31)</f>
        <v>-10020</v>
      </c>
      <c r="G36" s="101">
        <f t="shared" si="1"/>
        <v>66.237617090100414</v>
      </c>
    </row>
    <row r="37" spans="1:7">
      <c r="A37" s="307" t="s">
        <v>305</v>
      </c>
      <c r="B37" s="308"/>
      <c r="C37" s="4">
        <v>1383.6</v>
      </c>
      <c r="D37" s="41">
        <v>305.2</v>
      </c>
      <c r="E37" s="4">
        <v>305.2</v>
      </c>
      <c r="F37" s="93">
        <f t="shared" si="0"/>
        <v>0</v>
      </c>
      <c r="G37" s="7">
        <f t="shared" si="1"/>
        <v>100</v>
      </c>
    </row>
    <row r="38" spans="1:7" ht="13.5" thickBot="1">
      <c r="A38" s="303" t="s">
        <v>427</v>
      </c>
      <c r="B38" s="304"/>
      <c r="C38" s="8">
        <v>50</v>
      </c>
      <c r="D38" s="189">
        <v>50</v>
      </c>
      <c r="E38" s="8">
        <v>50</v>
      </c>
      <c r="F38" s="190">
        <f t="shared" si="0"/>
        <v>0</v>
      </c>
      <c r="G38" s="7">
        <f t="shared" si="1"/>
        <v>100</v>
      </c>
    </row>
    <row r="39" spans="1:7" ht="13.5" thickBot="1">
      <c r="A39" s="301" t="s">
        <v>131</v>
      </c>
      <c r="B39" s="302"/>
      <c r="C39" s="94">
        <f>SUM(C36:C38)</f>
        <v>123910.1</v>
      </c>
      <c r="D39" s="94">
        <f>SUM(D36:D38)</f>
        <v>30033.199999999997</v>
      </c>
      <c r="E39" s="94">
        <f>SUM(E36:E38)</f>
        <v>20013.2</v>
      </c>
      <c r="F39" s="95">
        <f>SUM(E39-D39)</f>
        <v>-10019.999999999996</v>
      </c>
      <c r="G39" s="136">
        <f t="shared" si="1"/>
        <v>66.636921806534104</v>
      </c>
    </row>
    <row r="41" spans="1:7">
      <c r="C41" s="10"/>
      <c r="D41" s="10"/>
      <c r="E41" s="10"/>
    </row>
  </sheetData>
  <mergeCells count="14">
    <mergeCell ref="A39:B39"/>
    <mergeCell ref="A38:B38"/>
    <mergeCell ref="A36:B36"/>
    <mergeCell ref="A37:B37"/>
    <mergeCell ref="B2:E2"/>
    <mergeCell ref="A3:G3"/>
    <mergeCell ref="A4:G4"/>
    <mergeCell ref="A7:A8"/>
    <mergeCell ref="B7:B8"/>
    <mergeCell ref="C7:C8"/>
    <mergeCell ref="D7:D8"/>
    <mergeCell ref="E7:E8"/>
    <mergeCell ref="F7:G7"/>
    <mergeCell ref="F6:G6"/>
  </mergeCells>
  <printOptions horizontalCentere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biudžeto pajamų vykdymas</vt:lpstr>
      <vt:lpstr>pajamų už teikiamas pasl vykdym</vt:lpstr>
      <vt:lpstr>pajamo už patalpų nuomą</vt:lpstr>
      <vt:lpstr>vykdymas pagal asig valdytojus</vt:lpstr>
      <vt:lpstr>vykdymas pagal programas</vt:lpstr>
      <vt:lpstr>vykdymas pagal valstybės funk</vt:lpstr>
      <vt:lpstr>asignavimai pgl valstybės funk </vt:lpstr>
      <vt:lpstr>vykdymas pagal ekonom paskirst</vt:lpstr>
      <vt:lpstr>asignavimai pagal ekonom paskir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Irena Gailiuvienė</cp:lastModifiedBy>
  <cp:lastPrinted>2023-05-04T13:29:50Z</cp:lastPrinted>
  <dcterms:created xsi:type="dcterms:W3CDTF">1996-10-14T23:33:28Z</dcterms:created>
  <dcterms:modified xsi:type="dcterms:W3CDTF">2023-05-05T06:06:53Z</dcterms:modified>
</cp:coreProperties>
</file>