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3 metai\Metinis\Internetiniam puslapiui\"/>
    </mc:Choice>
  </mc:AlternateContent>
  <xr:revisionPtr revIDLastSave="0" documentId="13_ncr:1_{EF57A427-C823-4A49-BA26-CD72C6C9B0B6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biudžeto pajamų vykdymas" sheetId="2" r:id="rId1"/>
    <sheet name="pajamų už teikiamas pasl vykdym" sheetId="10" r:id="rId2"/>
    <sheet name="pajamos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H48" i="10" l="1"/>
  <c r="H37" i="40"/>
  <c r="J18" i="37"/>
  <c r="I18" i="37"/>
  <c r="H18" i="37"/>
  <c r="G18" i="37"/>
  <c r="K18" i="37" s="1"/>
  <c r="F18" i="37"/>
  <c r="E18" i="37"/>
  <c r="D18" i="37"/>
  <c r="C18" i="37"/>
  <c r="K17" i="37"/>
  <c r="K16" i="37"/>
  <c r="K15" i="37"/>
  <c r="K14" i="37"/>
  <c r="K13" i="37"/>
  <c r="K12" i="37"/>
  <c r="K11" i="37"/>
  <c r="K10" i="37"/>
  <c r="K9" i="37"/>
  <c r="K311" i="36"/>
  <c r="J311" i="36"/>
  <c r="I311" i="36"/>
  <c r="H311" i="36"/>
  <c r="G311" i="36"/>
  <c r="F311" i="36"/>
  <c r="E311" i="36"/>
  <c r="D311" i="36"/>
  <c r="K308" i="36"/>
  <c r="J308" i="36"/>
  <c r="I308" i="36"/>
  <c r="H308" i="36"/>
  <c r="G308" i="36"/>
  <c r="F308" i="36"/>
  <c r="E308" i="36"/>
  <c r="D308" i="36"/>
  <c r="K305" i="36"/>
  <c r="J305" i="36"/>
  <c r="I305" i="36"/>
  <c r="H305" i="36"/>
  <c r="G305" i="36"/>
  <c r="F305" i="36"/>
  <c r="E305" i="36"/>
  <c r="D305" i="36"/>
  <c r="K299" i="36"/>
  <c r="J299" i="36"/>
  <c r="I299" i="36"/>
  <c r="H299" i="36"/>
  <c r="G299" i="36"/>
  <c r="F299" i="36"/>
  <c r="E299" i="36"/>
  <c r="D299" i="36"/>
  <c r="K295" i="36"/>
  <c r="J295" i="36"/>
  <c r="I295" i="36"/>
  <c r="H295" i="36"/>
  <c r="G295" i="36"/>
  <c r="F295" i="36"/>
  <c r="E295" i="36"/>
  <c r="D295" i="36"/>
  <c r="K291" i="36"/>
  <c r="J291" i="36"/>
  <c r="I291" i="36"/>
  <c r="H291" i="36"/>
  <c r="G291" i="36"/>
  <c r="F291" i="36"/>
  <c r="E291" i="36"/>
  <c r="D291" i="36"/>
  <c r="K289" i="36"/>
  <c r="J289" i="36"/>
  <c r="I289" i="36"/>
  <c r="H289" i="36"/>
  <c r="G289" i="36"/>
  <c r="F289" i="36"/>
  <c r="E289" i="36"/>
  <c r="D289" i="36"/>
  <c r="K286" i="36"/>
  <c r="J286" i="36"/>
  <c r="I286" i="36"/>
  <c r="H286" i="36"/>
  <c r="G286" i="36"/>
  <c r="F286" i="36"/>
  <c r="E286" i="36"/>
  <c r="D286" i="36"/>
  <c r="K283" i="36"/>
  <c r="J283" i="36"/>
  <c r="I283" i="36"/>
  <c r="H283" i="36"/>
  <c r="G283" i="36"/>
  <c r="F283" i="36"/>
  <c r="E283" i="36"/>
  <c r="D283" i="36"/>
  <c r="K280" i="36"/>
  <c r="J280" i="36"/>
  <c r="I280" i="36"/>
  <c r="H280" i="36"/>
  <c r="G280" i="36"/>
  <c r="F280" i="36"/>
  <c r="E280" i="36"/>
  <c r="D280" i="36"/>
  <c r="K277" i="36"/>
  <c r="J277" i="36"/>
  <c r="I277" i="36"/>
  <c r="H277" i="36"/>
  <c r="G277" i="36"/>
  <c r="F277" i="36"/>
  <c r="E277" i="36"/>
  <c r="D277" i="36"/>
  <c r="K273" i="36"/>
  <c r="J273" i="36"/>
  <c r="I273" i="36"/>
  <c r="H273" i="36"/>
  <c r="G273" i="36"/>
  <c r="F273" i="36"/>
  <c r="E273" i="36"/>
  <c r="D273" i="36"/>
  <c r="K269" i="36"/>
  <c r="J269" i="36"/>
  <c r="I269" i="36"/>
  <c r="H269" i="36"/>
  <c r="G269" i="36"/>
  <c r="F269" i="36"/>
  <c r="E269" i="36"/>
  <c r="D269" i="36"/>
  <c r="K262" i="36"/>
  <c r="J262" i="36"/>
  <c r="I262" i="36"/>
  <c r="H262" i="36"/>
  <c r="G262" i="36"/>
  <c r="F262" i="36"/>
  <c r="E262" i="36"/>
  <c r="D262" i="36"/>
  <c r="K257" i="36"/>
  <c r="J257" i="36"/>
  <c r="I257" i="36"/>
  <c r="H257" i="36"/>
  <c r="G257" i="36"/>
  <c r="F257" i="36"/>
  <c r="E257" i="36"/>
  <c r="D257" i="36"/>
  <c r="K254" i="36"/>
  <c r="J254" i="36"/>
  <c r="I254" i="36"/>
  <c r="H254" i="36"/>
  <c r="G254" i="36"/>
  <c r="F254" i="36"/>
  <c r="E254" i="36"/>
  <c r="D254" i="36"/>
  <c r="K249" i="36"/>
  <c r="J249" i="36"/>
  <c r="I249" i="36"/>
  <c r="H249" i="36"/>
  <c r="G249" i="36"/>
  <c r="F249" i="36"/>
  <c r="E249" i="36"/>
  <c r="D249" i="36"/>
  <c r="K246" i="36"/>
  <c r="J246" i="36"/>
  <c r="I246" i="36"/>
  <c r="H246" i="36"/>
  <c r="G246" i="36"/>
  <c r="F246" i="36"/>
  <c r="E246" i="36"/>
  <c r="D246" i="36"/>
  <c r="K238" i="36"/>
  <c r="J238" i="36"/>
  <c r="I238" i="36"/>
  <c r="H238" i="36"/>
  <c r="G238" i="36"/>
  <c r="F238" i="36"/>
  <c r="E238" i="36"/>
  <c r="D238" i="36"/>
  <c r="K233" i="36"/>
  <c r="J233" i="36"/>
  <c r="I233" i="36"/>
  <c r="H233" i="36"/>
  <c r="G233" i="36"/>
  <c r="F233" i="36"/>
  <c r="E233" i="36"/>
  <c r="D233" i="36"/>
  <c r="K225" i="36"/>
  <c r="J225" i="36"/>
  <c r="I225" i="36"/>
  <c r="H225" i="36"/>
  <c r="G225" i="36"/>
  <c r="F225" i="36"/>
  <c r="E225" i="36"/>
  <c r="D225" i="36"/>
  <c r="K218" i="36"/>
  <c r="J218" i="36"/>
  <c r="I218" i="36"/>
  <c r="H218" i="36"/>
  <c r="G218" i="36"/>
  <c r="F218" i="36"/>
  <c r="E218" i="36"/>
  <c r="D218" i="36"/>
  <c r="K212" i="36"/>
  <c r="J212" i="36"/>
  <c r="I212" i="36"/>
  <c r="H212" i="36"/>
  <c r="G212" i="36"/>
  <c r="F212" i="36"/>
  <c r="E212" i="36"/>
  <c r="D212" i="36"/>
  <c r="K208" i="36"/>
  <c r="J208" i="36"/>
  <c r="I208" i="36"/>
  <c r="H208" i="36"/>
  <c r="G208" i="36"/>
  <c r="F208" i="36"/>
  <c r="E208" i="36"/>
  <c r="D208" i="36"/>
  <c r="K205" i="36"/>
  <c r="J205" i="36"/>
  <c r="I205" i="36"/>
  <c r="H205" i="36"/>
  <c r="G205" i="36"/>
  <c r="F205" i="36"/>
  <c r="E205" i="36"/>
  <c r="D205" i="36"/>
  <c r="K202" i="36"/>
  <c r="J202" i="36"/>
  <c r="I202" i="36"/>
  <c r="H202" i="36"/>
  <c r="G202" i="36"/>
  <c r="F202" i="36"/>
  <c r="E202" i="36"/>
  <c r="D202" i="36"/>
  <c r="K197" i="36"/>
  <c r="J197" i="36"/>
  <c r="I197" i="36"/>
  <c r="H197" i="36"/>
  <c r="G197" i="36"/>
  <c r="F197" i="36"/>
  <c r="E197" i="36"/>
  <c r="D197" i="36"/>
  <c r="K194" i="36"/>
  <c r="J194" i="36"/>
  <c r="I194" i="36"/>
  <c r="H194" i="36"/>
  <c r="G194" i="36"/>
  <c r="F194" i="36"/>
  <c r="E194" i="36"/>
  <c r="D194" i="36"/>
  <c r="K191" i="36"/>
  <c r="J191" i="36"/>
  <c r="I191" i="36"/>
  <c r="H191" i="36"/>
  <c r="G191" i="36"/>
  <c r="F191" i="36"/>
  <c r="E191" i="36"/>
  <c r="D191" i="36"/>
  <c r="K184" i="36"/>
  <c r="J184" i="36"/>
  <c r="I184" i="36"/>
  <c r="H184" i="36"/>
  <c r="G184" i="36"/>
  <c r="F184" i="36"/>
  <c r="E184" i="36"/>
  <c r="D184" i="36"/>
  <c r="K178" i="36"/>
  <c r="J178" i="36"/>
  <c r="I178" i="36"/>
  <c r="H178" i="36"/>
  <c r="G178" i="36"/>
  <c r="F178" i="36"/>
  <c r="E178" i="36"/>
  <c r="D178" i="36"/>
  <c r="K172" i="36"/>
  <c r="J172" i="36"/>
  <c r="I172" i="36"/>
  <c r="H172" i="36"/>
  <c r="G172" i="36"/>
  <c r="F172" i="36"/>
  <c r="E172" i="36"/>
  <c r="D172" i="36"/>
  <c r="K165" i="36"/>
  <c r="J165" i="36"/>
  <c r="I165" i="36"/>
  <c r="H165" i="36"/>
  <c r="G165" i="36"/>
  <c r="F165" i="36"/>
  <c r="E165" i="36"/>
  <c r="D165" i="36"/>
  <c r="K160" i="36"/>
  <c r="J160" i="36"/>
  <c r="I160" i="36"/>
  <c r="H160" i="36"/>
  <c r="G160" i="36"/>
  <c r="F160" i="36"/>
  <c r="E160" i="36"/>
  <c r="D160" i="36"/>
  <c r="K154" i="36"/>
  <c r="J154" i="36"/>
  <c r="I154" i="36"/>
  <c r="H154" i="36"/>
  <c r="G154" i="36"/>
  <c r="F154" i="36"/>
  <c r="E154" i="36"/>
  <c r="D154" i="36"/>
  <c r="K149" i="36"/>
  <c r="J149" i="36"/>
  <c r="I149" i="36"/>
  <c r="H149" i="36"/>
  <c r="G149" i="36"/>
  <c r="F149" i="36"/>
  <c r="E149" i="36"/>
  <c r="D149" i="36"/>
  <c r="K143" i="36"/>
  <c r="J143" i="36"/>
  <c r="I143" i="36"/>
  <c r="H143" i="36"/>
  <c r="G143" i="36"/>
  <c r="F143" i="36"/>
  <c r="E143" i="36"/>
  <c r="D143" i="36"/>
  <c r="K135" i="36"/>
  <c r="J135" i="36"/>
  <c r="I135" i="36"/>
  <c r="H135" i="36"/>
  <c r="G135" i="36"/>
  <c r="F135" i="36"/>
  <c r="E135" i="36"/>
  <c r="D135" i="36"/>
  <c r="K128" i="36"/>
  <c r="J128" i="36"/>
  <c r="I128" i="36"/>
  <c r="H128" i="36"/>
  <c r="G128" i="36"/>
  <c r="F128" i="36"/>
  <c r="E128" i="36"/>
  <c r="D128" i="36"/>
  <c r="K118" i="36"/>
  <c r="J118" i="36"/>
  <c r="I118" i="36"/>
  <c r="H118" i="36"/>
  <c r="G118" i="36"/>
  <c r="F118" i="36"/>
  <c r="E118" i="36"/>
  <c r="D118" i="36"/>
  <c r="K111" i="36"/>
  <c r="J111" i="36"/>
  <c r="I111" i="36"/>
  <c r="H111" i="36"/>
  <c r="G111" i="36"/>
  <c r="F111" i="36"/>
  <c r="E111" i="36"/>
  <c r="D111" i="36"/>
  <c r="K103" i="36"/>
  <c r="J103" i="36"/>
  <c r="I103" i="36"/>
  <c r="H103" i="36"/>
  <c r="G103" i="36"/>
  <c r="F103" i="36"/>
  <c r="E103" i="36"/>
  <c r="D103" i="36"/>
  <c r="K91" i="36"/>
  <c r="J91" i="36"/>
  <c r="I91" i="36"/>
  <c r="H91" i="36"/>
  <c r="G91" i="36"/>
  <c r="F91" i="36"/>
  <c r="E91" i="36"/>
  <c r="D91" i="36"/>
  <c r="K84" i="36"/>
  <c r="J84" i="36"/>
  <c r="I84" i="36"/>
  <c r="H84" i="36"/>
  <c r="G84" i="36"/>
  <c r="F84" i="36"/>
  <c r="E84" i="36"/>
  <c r="D84" i="36"/>
  <c r="K79" i="36"/>
  <c r="J79" i="36"/>
  <c r="I79" i="36"/>
  <c r="H79" i="36"/>
  <c r="G79" i="36"/>
  <c r="F79" i="36"/>
  <c r="E79" i="36"/>
  <c r="D79" i="36"/>
  <c r="K11" i="36"/>
  <c r="K314" i="36" s="1"/>
  <c r="J11" i="36"/>
  <c r="I11" i="36"/>
  <c r="H11" i="36"/>
  <c r="H314" i="36" s="1"/>
  <c r="G11" i="36"/>
  <c r="G314" i="36" s="1"/>
  <c r="F11" i="36"/>
  <c r="F314" i="36" s="1"/>
  <c r="E11" i="36"/>
  <c r="D11" i="36"/>
  <c r="D314" i="36" s="1"/>
  <c r="J314" i="36" l="1"/>
  <c r="L79" i="36"/>
  <c r="L128" i="36"/>
  <c r="L135" i="36"/>
  <c r="L143" i="36"/>
  <c r="L178" i="36"/>
  <c r="L184" i="36"/>
  <c r="L191" i="36"/>
  <c r="L212" i="36"/>
  <c r="L218" i="36"/>
  <c r="L225" i="36"/>
  <c r="L257" i="36"/>
  <c r="L262" i="36"/>
  <c r="L269" i="36"/>
  <c r="L289" i="36"/>
  <c r="L291" i="36"/>
  <c r="L295" i="36"/>
  <c r="E314" i="36"/>
  <c r="I314" i="36"/>
  <c r="L314" i="36"/>
  <c r="L84" i="36"/>
  <c r="L91" i="36"/>
  <c r="L103" i="36"/>
  <c r="L111" i="36"/>
  <c r="L118" i="36"/>
  <c r="L149" i="36"/>
  <c r="L154" i="36"/>
  <c r="L160" i="36"/>
  <c r="L165" i="36"/>
  <c r="L172" i="36"/>
  <c r="L194" i="36"/>
  <c r="L197" i="36"/>
  <c r="L202" i="36"/>
  <c r="L205" i="36"/>
  <c r="L208" i="36"/>
  <c r="L233" i="36"/>
  <c r="L238" i="36"/>
  <c r="L246" i="36"/>
  <c r="L249" i="36"/>
  <c r="L254" i="36"/>
  <c r="L273" i="36"/>
  <c r="L277" i="36"/>
  <c r="L280" i="36"/>
  <c r="L283" i="36"/>
  <c r="L286" i="36"/>
  <c r="L299" i="36"/>
  <c r="L305" i="36"/>
  <c r="L308" i="36"/>
  <c r="L311" i="36"/>
  <c r="L11" i="36"/>
  <c r="K49" i="2" l="1"/>
  <c r="I49" i="2"/>
  <c r="H49" i="2"/>
  <c r="F49" i="2"/>
  <c r="K48" i="2"/>
  <c r="I48" i="2"/>
  <c r="H48" i="2"/>
  <c r="F48" i="2"/>
  <c r="I47" i="2"/>
  <c r="H47" i="2"/>
  <c r="F47" i="2"/>
  <c r="I46" i="2"/>
  <c r="H46" i="2"/>
  <c r="F46" i="2"/>
  <c r="K45" i="2"/>
  <c r="J45" i="2"/>
  <c r="I45" i="2"/>
  <c r="H45" i="2"/>
  <c r="F45" i="2"/>
  <c r="K44" i="2"/>
  <c r="J44" i="2"/>
  <c r="I44" i="2"/>
  <c r="H44" i="2"/>
  <c r="F44" i="2"/>
  <c r="K43" i="2"/>
  <c r="J43" i="2"/>
  <c r="I43" i="2"/>
  <c r="H43" i="2"/>
  <c r="F43" i="2"/>
  <c r="K42" i="2"/>
  <c r="I42" i="2"/>
  <c r="H42" i="2"/>
  <c r="F42" i="2"/>
  <c r="K41" i="2"/>
  <c r="J41" i="2"/>
  <c r="I41" i="2"/>
  <c r="H41" i="2"/>
  <c r="F41" i="2"/>
  <c r="K40" i="2"/>
  <c r="J40" i="2"/>
  <c r="I40" i="2"/>
  <c r="H40" i="2"/>
  <c r="F40" i="2"/>
  <c r="K39" i="2"/>
  <c r="J39" i="2"/>
  <c r="I39" i="2"/>
  <c r="H39" i="2"/>
  <c r="F39" i="2"/>
  <c r="G38" i="2"/>
  <c r="E38" i="2"/>
  <c r="F38" i="2" s="1"/>
  <c r="D38" i="2"/>
  <c r="I37" i="2"/>
  <c r="H37" i="2"/>
  <c r="I36" i="2"/>
  <c r="H36" i="2"/>
  <c r="I35" i="2"/>
  <c r="H35" i="2"/>
  <c r="K34" i="2"/>
  <c r="I34" i="2"/>
  <c r="H34" i="2"/>
  <c r="F34" i="2"/>
  <c r="K33" i="2"/>
  <c r="J33" i="2"/>
  <c r="I33" i="2"/>
  <c r="H33" i="2"/>
  <c r="F33" i="2"/>
  <c r="K32" i="2"/>
  <c r="J32" i="2"/>
  <c r="I32" i="2"/>
  <c r="H32" i="2"/>
  <c r="F32" i="2"/>
  <c r="K31" i="2"/>
  <c r="J31" i="2"/>
  <c r="I31" i="2"/>
  <c r="H31" i="2"/>
  <c r="F31" i="2"/>
  <c r="K30" i="2"/>
  <c r="J30" i="2"/>
  <c r="I30" i="2"/>
  <c r="H30" i="2"/>
  <c r="F30" i="2"/>
  <c r="G29" i="2"/>
  <c r="E29" i="2"/>
  <c r="F29" i="2" s="1"/>
  <c r="D29" i="2"/>
  <c r="K28" i="2"/>
  <c r="J28" i="2"/>
  <c r="I28" i="2"/>
  <c r="H28" i="2"/>
  <c r="F28" i="2"/>
  <c r="K27" i="2"/>
  <c r="J27" i="2"/>
  <c r="I27" i="2"/>
  <c r="H27" i="2"/>
  <c r="F27" i="2"/>
  <c r="K26" i="2"/>
  <c r="I26" i="2"/>
  <c r="D26" i="2"/>
  <c r="F26" i="2" s="1"/>
  <c r="G25" i="2"/>
  <c r="K25" i="2" s="1"/>
  <c r="E25" i="2"/>
  <c r="E15" i="2" s="1"/>
  <c r="K24" i="2"/>
  <c r="I24" i="2"/>
  <c r="D24" i="2"/>
  <c r="H24" i="2" s="1"/>
  <c r="K23" i="2"/>
  <c r="I23" i="2"/>
  <c r="H23" i="2"/>
  <c r="F23" i="2"/>
  <c r="K21" i="2"/>
  <c r="J21" i="2"/>
  <c r="I21" i="2"/>
  <c r="H21" i="2"/>
  <c r="F21" i="2"/>
  <c r="K20" i="2"/>
  <c r="J20" i="2"/>
  <c r="I20" i="2"/>
  <c r="H20" i="2"/>
  <c r="F20" i="2"/>
  <c r="K19" i="2"/>
  <c r="I19" i="2"/>
  <c r="D19" i="2"/>
  <c r="D17" i="2" s="1"/>
  <c r="K18" i="2"/>
  <c r="J18" i="2"/>
  <c r="I18" i="2"/>
  <c r="H18" i="2"/>
  <c r="F18" i="2"/>
  <c r="G17" i="2"/>
  <c r="G16" i="2" s="1"/>
  <c r="E17" i="2"/>
  <c r="K17" i="2" s="1"/>
  <c r="K14" i="2"/>
  <c r="J14" i="2"/>
  <c r="I14" i="2"/>
  <c r="H14" i="2"/>
  <c r="F14" i="2"/>
  <c r="G13" i="2"/>
  <c r="E13" i="2"/>
  <c r="I13" i="2" s="1"/>
  <c r="D13" i="2"/>
  <c r="K12" i="2"/>
  <c r="J12" i="2"/>
  <c r="I12" i="2"/>
  <c r="H12" i="2"/>
  <c r="F12" i="2"/>
  <c r="K11" i="2"/>
  <c r="J11" i="2"/>
  <c r="I11" i="2"/>
  <c r="H11" i="2"/>
  <c r="F11" i="2"/>
  <c r="K10" i="2"/>
  <c r="J10" i="2"/>
  <c r="I10" i="2"/>
  <c r="H10" i="2"/>
  <c r="F10" i="2"/>
  <c r="G9" i="2"/>
  <c r="E9" i="2"/>
  <c r="E7" i="2" s="1"/>
  <c r="D9" i="2"/>
  <c r="K8" i="2"/>
  <c r="J8" i="2"/>
  <c r="I8" i="2"/>
  <c r="H8" i="2"/>
  <c r="F8" i="2"/>
  <c r="K13" i="2" l="1"/>
  <c r="K29" i="2"/>
  <c r="I38" i="2"/>
  <c r="H13" i="2"/>
  <c r="I25" i="2"/>
  <c r="K16" i="2"/>
  <c r="G15" i="2"/>
  <c r="I17" i="2"/>
  <c r="I16" i="2" s="1"/>
  <c r="D25" i="2"/>
  <c r="J25" i="2" s="1"/>
  <c r="J13" i="2"/>
  <c r="J38" i="2"/>
  <c r="K9" i="2"/>
  <c r="F13" i="2"/>
  <c r="K38" i="2"/>
  <c r="E50" i="2"/>
  <c r="J17" i="2"/>
  <c r="D16" i="2"/>
  <c r="K15" i="2"/>
  <c r="F17" i="2"/>
  <c r="F19" i="2"/>
  <c r="F9" i="2"/>
  <c r="H19" i="2"/>
  <c r="H17" i="2" s="1"/>
  <c r="H16" i="2" s="1"/>
  <c r="H9" i="2"/>
  <c r="J19" i="2"/>
  <c r="H29" i="2"/>
  <c r="D7" i="2"/>
  <c r="F7" i="2" s="1"/>
  <c r="F25" i="2"/>
  <c r="H26" i="2"/>
  <c r="H25" i="2" s="1"/>
  <c r="G7" i="2"/>
  <c r="I9" i="2"/>
  <c r="F24" i="2"/>
  <c r="I29" i="2"/>
  <c r="H38" i="2"/>
  <c r="J9" i="2"/>
  <c r="J29" i="2"/>
  <c r="I15" i="2" l="1"/>
  <c r="H15" i="2"/>
  <c r="J16" i="2"/>
  <c r="F16" i="2"/>
  <c r="D15" i="2"/>
  <c r="J7" i="2"/>
  <c r="I7" i="2"/>
  <c r="I50" i="2" s="1"/>
  <c r="H7" i="2"/>
  <c r="H50" i="2" s="1"/>
  <c r="G50" i="2"/>
  <c r="K7" i="2"/>
  <c r="J15" i="2" l="1"/>
  <c r="F15" i="2"/>
  <c r="F50" i="2" s="1"/>
  <c r="D50" i="2"/>
  <c r="J50" i="2" s="1"/>
  <c r="K50" i="2"/>
  <c r="F21" i="13" l="1"/>
  <c r="D21" i="13"/>
  <c r="E21" i="13" s="1"/>
  <c r="B21" i="13"/>
  <c r="C20" i="13" s="1"/>
  <c r="I20" i="13"/>
  <c r="H20" i="13"/>
  <c r="G20" i="13"/>
  <c r="I19" i="13"/>
  <c r="H19" i="13"/>
  <c r="G19" i="13"/>
  <c r="I18" i="13"/>
  <c r="H18" i="13"/>
  <c r="G18" i="13"/>
  <c r="C18" i="13"/>
  <c r="I17" i="13"/>
  <c r="H17" i="13"/>
  <c r="G17" i="13"/>
  <c r="I16" i="13"/>
  <c r="H16" i="13"/>
  <c r="G16" i="13"/>
  <c r="C16" i="13"/>
  <c r="I15" i="13"/>
  <c r="H15" i="13"/>
  <c r="G15" i="13"/>
  <c r="C15" i="13"/>
  <c r="I14" i="13"/>
  <c r="H14" i="13"/>
  <c r="G14" i="13"/>
  <c r="E14" i="13"/>
  <c r="C14" i="13"/>
  <c r="I13" i="13"/>
  <c r="H13" i="13"/>
  <c r="G13" i="13"/>
  <c r="E13" i="13"/>
  <c r="C13" i="13"/>
  <c r="I12" i="13"/>
  <c r="H12" i="13"/>
  <c r="G12" i="13"/>
  <c r="E12" i="13"/>
  <c r="C12" i="13"/>
  <c r="H11" i="13"/>
  <c r="I10" i="13"/>
  <c r="H10" i="13"/>
  <c r="G10" i="13"/>
  <c r="E10" i="13"/>
  <c r="I9" i="13"/>
  <c r="H9" i="13"/>
  <c r="G9" i="13"/>
  <c r="E9" i="13"/>
  <c r="J18" i="38"/>
  <c r="G18" i="38"/>
  <c r="F18" i="38"/>
  <c r="E18" i="38"/>
  <c r="J17" i="38"/>
  <c r="G17" i="38"/>
  <c r="F17" i="38"/>
  <c r="E17" i="38"/>
  <c r="J16" i="38"/>
  <c r="G16" i="38"/>
  <c r="F16" i="38"/>
  <c r="E16" i="38"/>
  <c r="J15" i="38"/>
  <c r="G15" i="38"/>
  <c r="F15" i="38"/>
  <c r="E15" i="38"/>
  <c r="J14" i="38"/>
  <c r="G14" i="38"/>
  <c r="F14" i="38"/>
  <c r="E14" i="38"/>
  <c r="J13" i="38"/>
  <c r="G13" i="38"/>
  <c r="F13" i="38"/>
  <c r="E13" i="38"/>
  <c r="J12" i="38"/>
  <c r="G12" i="38"/>
  <c r="F12" i="38"/>
  <c r="E12" i="38"/>
  <c r="J11" i="38"/>
  <c r="G11" i="38"/>
  <c r="F11" i="38"/>
  <c r="E11" i="38"/>
  <c r="J10" i="38"/>
  <c r="G10" i="38"/>
  <c r="F10" i="38"/>
  <c r="E10" i="38"/>
  <c r="J9" i="38"/>
  <c r="G9" i="38"/>
  <c r="F9" i="38"/>
  <c r="E9" i="38"/>
  <c r="I8" i="38"/>
  <c r="D8" i="38"/>
  <c r="C8" i="38"/>
  <c r="B8" i="38"/>
  <c r="I7" i="38"/>
  <c r="D7" i="38"/>
  <c r="C7" i="38"/>
  <c r="B7" i="38"/>
  <c r="I19" i="38" l="1"/>
  <c r="B19" i="38"/>
  <c r="J8" i="38"/>
  <c r="J7" i="38"/>
  <c r="C19" i="38"/>
  <c r="E7" i="38"/>
  <c r="E8" i="38"/>
  <c r="E16" i="13"/>
  <c r="E15" i="13"/>
  <c r="C17" i="13"/>
  <c r="C10" i="13"/>
  <c r="E20" i="13"/>
  <c r="C9" i="13"/>
  <c r="E19" i="13"/>
  <c r="H21" i="13"/>
  <c r="E17" i="13"/>
  <c r="E18" i="13"/>
  <c r="I21" i="13"/>
  <c r="C21" i="13"/>
  <c r="G21" i="13"/>
  <c r="F8" i="38"/>
  <c r="G8" i="38"/>
  <c r="D19" i="38"/>
  <c r="H8" i="38" s="1"/>
  <c r="G7" i="38"/>
  <c r="F7" i="38"/>
  <c r="E19" i="38" l="1"/>
  <c r="F19" i="38"/>
  <c r="G19" i="38"/>
  <c r="H13" i="38"/>
  <c r="H19" i="38"/>
  <c r="H16" i="38"/>
  <c r="H9" i="38"/>
  <c r="H12" i="38"/>
  <c r="H11" i="38"/>
  <c r="H17" i="38"/>
  <c r="J19" i="38"/>
  <c r="H18" i="38"/>
  <c r="H10" i="38"/>
  <c r="H14" i="38"/>
  <c r="H15" i="38"/>
  <c r="H7" i="38"/>
  <c r="H36" i="39" l="1"/>
  <c r="G36" i="39"/>
  <c r="F36" i="39"/>
  <c r="H35" i="39"/>
  <c r="G35" i="39"/>
  <c r="F35" i="39"/>
  <c r="H34" i="39"/>
  <c r="G34" i="39"/>
  <c r="F34" i="39"/>
  <c r="H33" i="39"/>
  <c r="G33" i="39"/>
  <c r="F33" i="39"/>
  <c r="H32" i="39"/>
  <c r="G32" i="39"/>
  <c r="F32" i="39"/>
  <c r="G31" i="39"/>
  <c r="F31" i="39"/>
  <c r="E30" i="39"/>
  <c r="G30" i="39" s="1"/>
  <c r="D30" i="39"/>
  <c r="F30" i="39" s="1"/>
  <c r="C30" i="39"/>
  <c r="H29" i="39"/>
  <c r="G29" i="39"/>
  <c r="F29" i="39"/>
  <c r="H28" i="39"/>
  <c r="G28" i="39"/>
  <c r="F28" i="39"/>
  <c r="H27" i="39"/>
  <c r="G27" i="39"/>
  <c r="F27" i="39"/>
  <c r="H26" i="39"/>
  <c r="G26" i="39"/>
  <c r="F26" i="39"/>
  <c r="H25" i="39"/>
  <c r="G25" i="39"/>
  <c r="F25" i="39"/>
  <c r="H24" i="39"/>
  <c r="G24" i="39"/>
  <c r="F24" i="39"/>
  <c r="H23" i="39"/>
  <c r="G23" i="39"/>
  <c r="F23" i="39"/>
  <c r="H22" i="39"/>
  <c r="G22" i="39"/>
  <c r="F22" i="39"/>
  <c r="H21" i="39"/>
  <c r="G21" i="39"/>
  <c r="F21" i="39"/>
  <c r="H20" i="39"/>
  <c r="G20" i="39"/>
  <c r="F20" i="39"/>
  <c r="H19" i="39"/>
  <c r="G19" i="39"/>
  <c r="F19" i="39"/>
  <c r="H18" i="39"/>
  <c r="G18" i="39"/>
  <c r="F18" i="39"/>
  <c r="H17" i="39"/>
  <c r="G17" i="39"/>
  <c r="F17" i="39"/>
  <c r="H16" i="39"/>
  <c r="G16" i="39"/>
  <c r="F16" i="39"/>
  <c r="H15" i="39"/>
  <c r="G15" i="39"/>
  <c r="F15" i="39"/>
  <c r="H14" i="39"/>
  <c r="G14" i="39"/>
  <c r="F14" i="39"/>
  <c r="H13" i="39"/>
  <c r="G13" i="39"/>
  <c r="F13" i="39"/>
  <c r="H12" i="39"/>
  <c r="G12" i="39"/>
  <c r="F12" i="39"/>
  <c r="H11" i="39"/>
  <c r="G11" i="39"/>
  <c r="F11" i="39"/>
  <c r="H10" i="39"/>
  <c r="G10" i="39"/>
  <c r="E10" i="39"/>
  <c r="E37" i="39" s="1"/>
  <c r="D10" i="39"/>
  <c r="F10" i="39" s="1"/>
  <c r="C10" i="39"/>
  <c r="C37" i="39" s="1"/>
  <c r="H9" i="39"/>
  <c r="G9" i="39"/>
  <c r="F9" i="39"/>
  <c r="H8" i="39"/>
  <c r="G8" i="39"/>
  <c r="F8" i="39"/>
  <c r="E7" i="39"/>
  <c r="H7" i="39" s="1"/>
  <c r="D7" i="39"/>
  <c r="F7" i="39" s="1"/>
  <c r="C7" i="39"/>
  <c r="K39" i="14"/>
  <c r="L38" i="14"/>
  <c r="K38" i="14"/>
  <c r="L37" i="14"/>
  <c r="K37" i="14"/>
  <c r="L36" i="14"/>
  <c r="K36" i="14"/>
  <c r="L35" i="14"/>
  <c r="K35" i="14"/>
  <c r="K34" i="14"/>
  <c r="I33" i="14"/>
  <c r="G33" i="14"/>
  <c r="E33" i="14"/>
  <c r="C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I12" i="14"/>
  <c r="I40" i="14" s="1"/>
  <c r="G12" i="14"/>
  <c r="E12" i="14"/>
  <c r="C12" i="14"/>
  <c r="L11" i="14"/>
  <c r="K11" i="14"/>
  <c r="L10" i="14"/>
  <c r="K10" i="14"/>
  <c r="L9" i="14"/>
  <c r="K9" i="14"/>
  <c r="I9" i="14"/>
  <c r="G9" i="14"/>
  <c r="E9" i="14"/>
  <c r="C9" i="14"/>
  <c r="K33" i="14" l="1"/>
  <c r="L12" i="14"/>
  <c r="C40" i="14"/>
  <c r="D40" i="14" s="1"/>
  <c r="H30" i="39"/>
  <c r="D37" i="39"/>
  <c r="F37" i="39" s="1"/>
  <c r="G7" i="39"/>
  <c r="L33" i="14"/>
  <c r="E40" i="14"/>
  <c r="F39" i="14" s="1"/>
  <c r="D21" i="14"/>
  <c r="D13" i="14"/>
  <c r="D35" i="14"/>
  <c r="D31" i="14"/>
  <c r="J38" i="14"/>
  <c r="J24" i="14"/>
  <c r="J22" i="14"/>
  <c r="J18" i="14"/>
  <c r="J14" i="14"/>
  <c r="J19" i="14"/>
  <c r="J35" i="14"/>
  <c r="J27" i="14"/>
  <c r="J15" i="14"/>
  <c r="J40" i="14"/>
  <c r="J31" i="14"/>
  <c r="J39" i="14"/>
  <c r="J28" i="14"/>
  <c r="J25" i="14"/>
  <c r="J10" i="14"/>
  <c r="J26" i="14"/>
  <c r="J36" i="14"/>
  <c r="J32" i="14"/>
  <c r="J20" i="14"/>
  <c r="J16" i="14"/>
  <c r="J29" i="14"/>
  <c r="J23" i="14"/>
  <c r="J11" i="14"/>
  <c r="J21" i="14"/>
  <c r="J17" i="14"/>
  <c r="J13" i="14"/>
  <c r="J37" i="14"/>
  <c r="J34" i="14"/>
  <c r="F28" i="14"/>
  <c r="G40" i="14"/>
  <c r="H39" i="14" s="1"/>
  <c r="J12" i="14"/>
  <c r="K12" i="14"/>
  <c r="J33" i="14"/>
  <c r="F22" i="14"/>
  <c r="F18" i="14" l="1"/>
  <c r="F31" i="14"/>
  <c r="F25" i="14"/>
  <c r="D16" i="14"/>
  <c r="D17" i="14"/>
  <c r="F19" i="14"/>
  <c r="F34" i="14"/>
  <c r="F38" i="14"/>
  <c r="F15" i="14"/>
  <c r="F16" i="14"/>
  <c r="D14" i="14"/>
  <c r="D37" i="14"/>
  <c r="F26" i="14"/>
  <c r="F24" i="14"/>
  <c r="F33" i="14"/>
  <c r="D32" i="14"/>
  <c r="D18" i="14"/>
  <c r="D20" i="14"/>
  <c r="F10" i="14"/>
  <c r="F35" i="14"/>
  <c r="F40" i="14"/>
  <c r="D28" i="14"/>
  <c r="D22" i="14"/>
  <c r="D11" i="14"/>
  <c r="F17" i="14"/>
  <c r="F29" i="14"/>
  <c r="F36" i="14"/>
  <c r="D15" i="14"/>
  <c r="D24" i="14"/>
  <c r="D29" i="14"/>
  <c r="F14" i="14"/>
  <c r="F21" i="14"/>
  <c r="F20" i="14"/>
  <c r="F13" i="14"/>
  <c r="F27" i="14"/>
  <c r="F32" i="14"/>
  <c r="D19" i="14"/>
  <c r="D38" i="14"/>
  <c r="G37" i="39"/>
  <c r="H37" i="39"/>
  <c r="F37" i="14"/>
  <c r="F11" i="14"/>
  <c r="F9" i="14"/>
  <c r="F12" i="14"/>
  <c r="H38" i="14"/>
  <c r="H30" i="14"/>
  <c r="H24" i="14"/>
  <c r="H22" i="14"/>
  <c r="H18" i="14"/>
  <c r="H14" i="14"/>
  <c r="H35" i="14"/>
  <c r="H27" i="14"/>
  <c r="H34" i="14"/>
  <c r="H31" i="14"/>
  <c r="H19" i="14"/>
  <c r="H15" i="14"/>
  <c r="H37" i="14"/>
  <c r="H40" i="14"/>
  <c r="H28" i="14"/>
  <c r="H25" i="14"/>
  <c r="H10" i="14"/>
  <c r="H11" i="14"/>
  <c r="H36" i="14"/>
  <c r="H32" i="14"/>
  <c r="H20" i="14"/>
  <c r="H16" i="14"/>
  <c r="H26" i="14"/>
  <c r="H21" i="14"/>
  <c r="H13" i="14"/>
  <c r="H29" i="14"/>
  <c r="H17" i="14"/>
  <c r="J9" i="14"/>
  <c r="K40" i="14"/>
  <c r="L40" i="14"/>
  <c r="H12" i="14"/>
  <c r="H33" i="14"/>
  <c r="H9" i="14" l="1"/>
  <c r="G37" i="40" l="1"/>
  <c r="F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48" i="10"/>
  <c r="F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</calcChain>
</file>

<file path=xl/sharedStrings.xml><?xml version="1.0" encoding="utf-8"?>
<sst xmlns="http://schemas.openxmlformats.org/spreadsheetml/2006/main" count="908" uniqueCount="412">
  <si>
    <t>1.</t>
  </si>
  <si>
    <t>2.</t>
  </si>
  <si>
    <t>3.</t>
  </si>
  <si>
    <t>4.</t>
  </si>
  <si>
    <t>5.</t>
  </si>
  <si>
    <t>6.</t>
  </si>
  <si>
    <t>7.</t>
  </si>
  <si>
    <t>8.</t>
  </si>
  <si>
    <t>1.1.</t>
  </si>
  <si>
    <t xml:space="preserve"> tūkst. eurų</t>
  </si>
  <si>
    <t>Palūkanos</t>
  </si>
  <si>
    <t>Įstaigos pavadinimas</t>
  </si>
  <si>
    <t>Metinis patikslintas planas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</si>
  <si>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</si>
  <si>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</si>
  <si>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</si>
  <si>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</si>
  <si>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</si>
  <si>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</si>
  <si>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</si>
  <si>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</si>
  <si>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</si>
  <si>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</si>
  <si>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</si>
  <si>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</si>
  <si>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</si>
  <si>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</si>
  <si>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</si>
  <si>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</si>
  <si>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</si>
  <si>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</si>
  <si>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</si>
  <si>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</si>
  <si>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</si>
  <si>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</si>
  <si>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</si>
  <si>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</si>
  <si>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</si>
  <si>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</si>
  <si>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</si>
  <si>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</si>
  <si>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</si>
  <si>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</si>
  <si>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</si>
  <si>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</si>
  <si>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</si>
  <si>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</si>
  <si>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</si>
  <si>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</si>
  <si>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</si>
  <si>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</si>
  <si>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</si>
  <si>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</si>
  <si>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</si>
  <si>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</si>
  <si>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</si>
  <si>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</si>
  <si>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</si>
  <si>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</si>
  <si>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</si>
  <si>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</si>
  <si>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</si>
  <si>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</si>
  <si>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</si>
  <si>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</si>
  <si>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</si>
  <si>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</si>
  <si>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</si>
  <si>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</si>
  <si>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</si>
  <si>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</si>
  <si>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Dovilų etninės kultūros centras</t>
  </si>
  <si>
    <t>Kretingalės kultūros centras</t>
  </si>
  <si>
    <t>Priekulės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</si>
  <si>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</si>
  <si>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</si>
  <si>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</si>
  <si>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</si>
  <si>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</si>
  <si>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</si>
  <si>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</si>
  <si>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</si>
  <si>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</si>
  <si>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Asignavimų valdytojas</t>
  </si>
  <si>
    <t>Finansavimo šaltinis</t>
  </si>
  <si>
    <t>Metinis planas</t>
  </si>
  <si>
    <t>Įvykdymo proc.</t>
  </si>
  <si>
    <t>Iš viso</t>
  </si>
  <si>
    <t>Iš jų:</t>
  </si>
  <si>
    <t>nuo  metinio plano</t>
  </si>
  <si>
    <t>Paprastosios išlaidos</t>
  </si>
  <si>
    <t>Turtui įsigyti</t>
  </si>
  <si>
    <t>Klaipėdos rajono savivaldybės administracija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</si>
  <si>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</si>
  <si>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</si>
  <si>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</si>
  <si>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</si>
  <si>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</si>
  <si>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</si>
  <si>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</si>
  <si>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</si>
  <si>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</si>
  <si>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</si>
  <si>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</si>
  <si>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KPPP</t>
  </si>
  <si>
    <t>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</si>
  <si>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</si>
  <si>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</si>
  <si>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</si>
  <si>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</si>
  <si>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</si>
  <si>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</si>
  <si>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</si>
  <si>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</si>
  <si>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</si>
  <si>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</si>
  <si>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</si>
  <si>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</si>
  <si>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</si>
  <si>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</si>
  <si>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</si>
  <si>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</si>
  <si>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IŠ VISO:</t>
  </si>
  <si>
    <t>Pavadinimas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</si>
  <si>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</si>
  <si>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</si>
  <si>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</si>
  <si>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</si>
  <si>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</si>
  <si>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</si>
  <si>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</si>
  <si>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</si>
  <si>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</si>
  <si>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</si>
  <si>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</si>
  <si>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</si>
  <si>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</si>
  <si>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</si>
  <si>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</si>
  <si>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</si>
  <si>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</si>
  <si>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</si>
  <si>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</si>
  <si>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</si>
  <si>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</si>
  <si>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</si>
  <si>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</si>
  <si>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</si>
  <si>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</si>
  <si>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</si>
  <si>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</si>
  <si>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</si>
  <si>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</si>
  <si>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</si>
  <si>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</si>
  <si>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</si>
  <si>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</si>
  <si>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</si>
  <si>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</si>
  <si>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</si>
  <si>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</si>
  <si>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</si>
  <si>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</si>
  <si>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</si>
  <si>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</si>
  <si>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</si>
  <si>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</si>
  <si>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</si>
  <si>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</si>
  <si>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</si>
  <si>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</si>
  <si>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</si>
  <si>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</si>
  <si>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</si>
  <si>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</si>
  <si>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</si>
  <si>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</si>
  <si>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</si>
  <si>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</si>
  <si>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</si>
  <si>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</si>
  <si>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</si>
  <si>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</si>
  <si>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</si>
  <si>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</si>
  <si>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Programa</t>
  </si>
  <si>
    <t>1 lentelė</t>
  </si>
  <si>
    <t>Mokesčiai</t>
  </si>
  <si>
    <t>Gyventojų pajamų mokestis</t>
  </si>
  <si>
    <t>Turto mokesčiai</t>
  </si>
  <si>
    <t>Žemės mokestis</t>
  </si>
  <si>
    <t>Nekilnojamojo turto mokestis</t>
  </si>
  <si>
    <t>1.3.</t>
  </si>
  <si>
    <t>Prekių ir paslaugų mokesčiai</t>
  </si>
  <si>
    <t>Dotacijos iš kitų valdžios sektoriaus subjektų einamiesiems tikslams</t>
  </si>
  <si>
    <t>Mokymo reikmėms finansuoti</t>
  </si>
  <si>
    <t>Kitos dotacijos einamiesiems tikslams</t>
  </si>
  <si>
    <t>Dotacijos iš kitų valdžios sektoriaus subjektų turtui įsigyti</t>
  </si>
  <si>
    <t>Kitos dotacijos turtui įsigyti</t>
  </si>
  <si>
    <t>Turto pajamos</t>
  </si>
  <si>
    <t>Kiti mokesčiai už valstybinius gamtos išteklius</t>
  </si>
  <si>
    <t>Pajamos už prekes ir paslaugas</t>
  </si>
  <si>
    <t>4.1.</t>
  </si>
  <si>
    <t>Pajamos už ilgalaikio ir trumpalaikio materialiojo turto nuomą</t>
  </si>
  <si>
    <t>Vietinės rinkliavos</t>
  </si>
  <si>
    <t>Materialiojo ir nematerialiojo turto realizavimo pajamos</t>
  </si>
  <si>
    <t>Pagal teisės aktus savivaldybėms perduotoms įstaigoms išlaikyti</t>
  </si>
  <si>
    <t>Specialiųjų ugdymosi poreikių mokiniams</t>
  </si>
  <si>
    <t>Dotacija iš ES, kitos tarptautinės finansinės paramos ir bendrojo finansavimo lėšos einamiesiems tikslams</t>
  </si>
  <si>
    <t>Dotacija iš ES, kitos tarptautinės finansinės paramos ir bendrojo finansavimo lėšos turtui įsigyti</t>
  </si>
  <si>
    <t>Kitos pajamos</t>
  </si>
  <si>
    <t>tūkst. eurų</t>
  </si>
  <si>
    <t>Finansinio turto įsigijimo išlaidos (akcijos)</t>
  </si>
  <si>
    <t>7 lentelė</t>
  </si>
  <si>
    <t>6 lentelė</t>
  </si>
  <si>
    <t xml:space="preserve">PAGAL EKONOMINĮ PASKIRSTYMĄ  </t>
  </si>
  <si>
    <t>8 lentelė</t>
  </si>
  <si>
    <t>LK</t>
  </si>
  <si>
    <t>Angliavandenilių išteklių mokestis</t>
  </si>
  <si>
    <t>Pajamos už parduotą žemę</t>
  </si>
  <si>
    <t>4 lentelė</t>
  </si>
  <si>
    <t>5 lentelė</t>
  </si>
  <si>
    <t>Paskolų ir palūkanų grąžinimas</t>
  </si>
  <si>
    <t>Struktūra proc.</t>
  </si>
  <si>
    <t>2.15.</t>
  </si>
  <si>
    <t>Dividendai</t>
  </si>
  <si>
    <t>Prekės ir paslaugos</t>
  </si>
  <si>
    <t>Dotacijos užsienio valstybėms</t>
  </si>
  <si>
    <t>VBD(VIP)</t>
  </si>
  <si>
    <t>LGŠV</t>
  </si>
  <si>
    <t>LŽ</t>
  </si>
  <si>
    <t>EEE</t>
  </si>
  <si>
    <t>EEEVB</t>
  </si>
  <si>
    <t>VLK</t>
  </si>
  <si>
    <t>Infrastruktūros plėtros įmokų lėšos</t>
  </si>
  <si>
    <t>Veiviržėnų J.Šaulio gimnazija</t>
  </si>
  <si>
    <t>VBD(UK)</t>
  </si>
  <si>
    <t xml:space="preserve">9-Savivaldybės valdymo ir pagrindinių funkcijų vykdymo </t>
  </si>
  <si>
    <t xml:space="preserve">6-Susisiekimo ir inžinerinės infrastruktūros plėtros </t>
  </si>
  <si>
    <t xml:space="preserve">7-Kultūros paveldo puoselėjimo ir kultūros paslaugų plėtros </t>
  </si>
  <si>
    <t xml:space="preserve">1-Žinių visuomenės plėtros </t>
  </si>
  <si>
    <t>Gargždų "Kranto" progimnazija</t>
  </si>
  <si>
    <t>Agluonėnų mokykla-darželis</t>
  </si>
  <si>
    <t>Iš jų darbo užmokesčiui</t>
  </si>
  <si>
    <t>ML(UK)</t>
  </si>
  <si>
    <t xml:space="preserve">2-Ekonominio konkurencingumo didinimo </t>
  </si>
  <si>
    <t xml:space="preserve">4-Sveikatos apsaugos </t>
  </si>
  <si>
    <t>SB(ES)</t>
  </si>
  <si>
    <t>KKP</t>
  </si>
  <si>
    <t xml:space="preserve">5-Socialinės paramos </t>
  </si>
  <si>
    <t xml:space="preserve">3-Aplinkos apsaugos </t>
  </si>
  <si>
    <t>Savivaldybės valdymo ir pagrindinių funkcijų vykdymo program</t>
  </si>
  <si>
    <t>2023 m. įvykdyta</t>
  </si>
  <si>
    <t>7.1.</t>
  </si>
  <si>
    <t>7.2.</t>
  </si>
  <si>
    <t>7.3.</t>
  </si>
  <si>
    <t>7.4.</t>
  </si>
  <si>
    <t>Socialinės priežiūros šeimoms teikimas</t>
  </si>
  <si>
    <t>Kitos aplinkos apsaugos pajamos</t>
  </si>
  <si>
    <t>Eil. Nr.</t>
  </si>
  <si>
    <t>8.1.</t>
  </si>
  <si>
    <t>8.2.</t>
  </si>
  <si>
    <t>8.3.</t>
  </si>
  <si>
    <t>8.4.</t>
  </si>
  <si>
    <t>1-Žinių visuomenės plėtros programa</t>
  </si>
  <si>
    <t>Dituvos Aleksandro Teodoro Kuršaičio pagrindinė mokykla</t>
  </si>
  <si>
    <t>8-Kūno kultūros ir sporto plėtros</t>
  </si>
  <si>
    <t xml:space="preserve">2023 M. IŠ SAVIVALDYBĖS BIUDŽETO IŠLAIKOMŲ ĮSTAIGŲ PAJAMŲ UŽ TEIKIAMAS </t>
  </si>
  <si>
    <t>Agluonėnų pagrindinė mokykla</t>
  </si>
  <si>
    <t>2023 METŲ IŠ SAVIVALDYBĖS BIUDŽETO IŠLAIKOMŲ ĮSTAIGŲ PAJAMŲ</t>
  </si>
  <si>
    <t>Gargždų lopšelis-darželis ,,Ąžuoliukas"</t>
  </si>
  <si>
    <t>Gargždų lopšelis-darželis ,,Gintarėlis"</t>
  </si>
  <si>
    <t>Gargždų lopšelis-darželis ,,Saulutė"</t>
  </si>
  <si>
    <t>Gargždų lopšelis-darželis ,,Naminukas"</t>
  </si>
  <si>
    <t>Priekulės lopšelis-darželis</t>
  </si>
  <si>
    <t xml:space="preserve">  2021 - 2023 M.  KLAIPĖDOS RAJONO SAVIVALDYBĖS BIUDŽETO ASIGNAVIMŲ STRUKTŪRA </t>
  </si>
  <si>
    <t>Asignavimų straipsniai</t>
  </si>
  <si>
    <t>2018 m. įvykdyta</t>
  </si>
  <si>
    <t>2023 m. palyginimas su 2022 m.</t>
  </si>
  <si>
    <t xml:space="preserve"> +,-</t>
  </si>
  <si>
    <t>proc.</t>
  </si>
  <si>
    <t>Darbo užmokestis</t>
  </si>
  <si>
    <t>1.2.</t>
  </si>
  <si>
    <t>Socialinio draudimo įmokos</t>
  </si>
  <si>
    <t>Materialiojo ir nemat.turto nuoma</t>
  </si>
  <si>
    <t xml:space="preserve">Ekspertų ir konsultantų paslaugų įsigijimo išlaidos </t>
  </si>
  <si>
    <t>Informacinių technologijų prekių ir paslaugų įsigijimas</t>
  </si>
  <si>
    <t>Kitų prekių ir paslaugų įsigijimas</t>
  </si>
  <si>
    <t>Materialinio ir nematerialinio turto išlaidos</t>
  </si>
  <si>
    <t>Ilg. turto įsigijimas</t>
  </si>
  <si>
    <t>Nemat.turto įsigijimas</t>
  </si>
  <si>
    <t>Ilg. paskolų grąžinimas</t>
  </si>
  <si>
    <t xml:space="preserve"> 2023 m.  KLAIPĖDOS RAJONO SAVIVALDYBĖS BIUDŽETO ASIGNAVIMAI</t>
  </si>
  <si>
    <t xml:space="preserve">PAGAL EKONOMINĮ PASKIRSTYMĄ </t>
  </si>
  <si>
    <t>Patvirtintas planas</t>
  </si>
  <si>
    <t>Patikslintas planas</t>
  </si>
  <si>
    <t>Patikslinto plano palyginimas su patvirtintu (+,-)</t>
  </si>
  <si>
    <t>Materialiojo ir nemat. turto nuoma</t>
  </si>
  <si>
    <t>Materialiojo turto paprastasis remontas</t>
  </si>
  <si>
    <t>Informacinių technologijų prekės ir paslaugos</t>
  </si>
  <si>
    <t>Darbo užmokestis ir soc. draudimas</t>
  </si>
  <si>
    <t>Materialiojo ir nemater. turto išlaidos</t>
  </si>
  <si>
    <t>2021 - 2023 M. KLAIPĖDOS RAJONO SAVIVALDYBĖS BIUDŽETO ASIGNAVIMŲ STRUKTŪROS PAGAL VALSTYBĖS FUNKCIJAS VYKDYMAS</t>
  </si>
  <si>
    <t>2022 m. vykdymas</t>
  </si>
  <si>
    <t>2023 m. vykdymas</t>
  </si>
  <si>
    <t>Viso</t>
  </si>
  <si>
    <t>Skirtumas</t>
  </si>
  <si>
    <t xml:space="preserve"> Paskolos ir palūkanos</t>
  </si>
  <si>
    <t xml:space="preserve"> Finansinio turto (akcijų) įsigijimas</t>
  </si>
  <si>
    <t xml:space="preserve"> Sveikatos apsauga</t>
  </si>
  <si>
    <t>Bendros valstybės paslaugos</t>
  </si>
  <si>
    <t>Mero rezervas</t>
  </si>
  <si>
    <t>Gynyba</t>
  </si>
  <si>
    <t>Viešoji tvarka ir visuomenės apsauga</t>
  </si>
  <si>
    <t>Ekonomika</t>
  </si>
  <si>
    <t>Aplinkos apsauga</t>
  </si>
  <si>
    <t>Būstas ir komunalinis ūkis</t>
  </si>
  <si>
    <t>Sveikatos apsauga</t>
  </si>
  <si>
    <t>Poilsis, kultūra ir religija</t>
  </si>
  <si>
    <t>Švietimas</t>
  </si>
  <si>
    <t>Socialinė apsauga</t>
  </si>
  <si>
    <t>IŠ VISO ASIGNAVIMŲ</t>
  </si>
  <si>
    <t>2021 m. vykdymas</t>
  </si>
  <si>
    <t>Ilgalaikių paskolų grąžinimas</t>
  </si>
  <si>
    <t>Ilgalaikių turto įsigijimas</t>
  </si>
  <si>
    <t>Nemat. turto įsigijimas</t>
  </si>
  <si>
    <t>2022 - 2023 M. KLAIPĖDOS RAJONO SAVIVALDYBĖS BIUDŽETO ASIGNAVIMAI PAGAL VALSTYBĖS FUNKCIJAS VYKDYMAS</t>
  </si>
  <si>
    <t>Vykdymas</t>
  </si>
  <si>
    <t>Vykdymo procentas</t>
  </si>
  <si>
    <t xml:space="preserve"> 2023 METŲ SAVIVALDYBĖS  BIUDŽETO  PAJAMŲ ĮVYKDYMAS</t>
  </si>
  <si>
    <t>Pajamų rūšys</t>
  </si>
  <si>
    <t>Sumos tūkst. eurų</t>
  </si>
  <si>
    <t>2023 m. patvirtintas planas</t>
  </si>
  <si>
    <t>2023 m. patikslintas planas</t>
  </si>
  <si>
    <t xml:space="preserve">Kitimas, 2023 m. patikslintą planą lyginant su 2023 m. patvirtintu planu (+;-) </t>
  </si>
  <si>
    <t xml:space="preserve">Kitimas, 2023 m. įvykdyta lyginant su 2023 m. patvirtintu planu (+;-) </t>
  </si>
  <si>
    <t xml:space="preserve">Kitimas, 2023 m. įvykdyta lyginant su 2023 m. patikslintu planu (+;-) </t>
  </si>
  <si>
    <t>2023 m. patvirtinto plano</t>
  </si>
  <si>
    <t>2023 m. patikslinto plano</t>
  </si>
  <si>
    <t>1.2.1.</t>
  </si>
  <si>
    <t>1.2.2.</t>
  </si>
  <si>
    <t>Paveldimo  turto mokestis</t>
  </si>
  <si>
    <t>1.2.3.</t>
  </si>
  <si>
    <t>1.3.1.</t>
  </si>
  <si>
    <t>Mokestis už aplinkos teršimą</t>
  </si>
  <si>
    <t>Dotacijos iš kitų valdžios sektoriaus subjektų</t>
  </si>
  <si>
    <t>2.1.1.</t>
  </si>
  <si>
    <t>Speciali tikslinė dotacija savivaldybėms einamiesiems tikslams</t>
  </si>
  <si>
    <t>2.1.1.1.</t>
  </si>
  <si>
    <t>Valstybinėms (valstybės perduotoms savivaldybėms) funkcijoms atlikti</t>
  </si>
  <si>
    <t>2.1.1.2.</t>
  </si>
  <si>
    <t>2.1.1.3.</t>
  </si>
  <si>
    <t>2.1.1.4.</t>
  </si>
  <si>
    <t>2.1.1.5.</t>
  </si>
  <si>
    <t>2.1.2.</t>
  </si>
  <si>
    <t>2,9k</t>
  </si>
  <si>
    <t>2.1.3.</t>
  </si>
  <si>
    <t>1,8k</t>
  </si>
  <si>
    <t>2.2.1.</t>
  </si>
  <si>
    <t>1,7k</t>
  </si>
  <si>
    <t>2.2.2.</t>
  </si>
  <si>
    <t>2.2.2.1.</t>
  </si>
  <si>
    <t>Iš jų: Vietinės reikšmės keliams (gatvėms) tiesti, taisyti, prižiūrėti ir saugaus eismo sąlygoms užtikrinti (KPPP)</t>
  </si>
  <si>
    <t>3.1.</t>
  </si>
  <si>
    <t>Nuomos mokestis už valstybinę žemę ir valstybinio vidaus vandenų fondo vandens telkinius</t>
  </si>
  <si>
    <t>3.2.</t>
  </si>
  <si>
    <t>Mokestis už medžiojamų gyvūnų išteklius</t>
  </si>
  <si>
    <t>3.3.</t>
  </si>
  <si>
    <t>3.4.</t>
  </si>
  <si>
    <t>3.5.</t>
  </si>
  <si>
    <t>Želdinių atkuriamoji vertė</t>
  </si>
  <si>
    <t>58,9k</t>
  </si>
  <si>
    <t>3.6.</t>
  </si>
  <si>
    <t>130,6k</t>
  </si>
  <si>
    <t>3.7.</t>
  </si>
  <si>
    <t>0,2k</t>
  </si>
  <si>
    <t>3.8.</t>
  </si>
  <si>
    <t>4.2.</t>
  </si>
  <si>
    <t>4.3.</t>
  </si>
  <si>
    <t>Įmokos už išlaikymą švietimo, socialinės apsaugos įstaigose</t>
  </si>
  <si>
    <t>4.4.</t>
  </si>
  <si>
    <t>4.5.</t>
  </si>
  <si>
    <t>Valstybės rinkliava</t>
  </si>
  <si>
    <t>4.6.</t>
  </si>
  <si>
    <t>4.6.1.</t>
  </si>
  <si>
    <t>Komunalinių atliekų surinkimą iš atliekų turėtojų ir atliekų tvarkymą</t>
  </si>
  <si>
    <t>Pajamos iš baudų ir konfiskacijos</t>
  </si>
  <si>
    <t>2,8k</t>
  </si>
  <si>
    <t>2,1k</t>
  </si>
  <si>
    <t>1,9k</t>
  </si>
  <si>
    <t>Iš viso pajamų:</t>
  </si>
  <si>
    <t>Programos kodas</t>
  </si>
  <si>
    <t>8-Kūno kultūros ir sporto plėtros programa</t>
  </si>
  <si>
    <t>2023 M. BIUDŽETO ASIGNAVIMŲ VYKDYMAS PAGAL PROGRAMAS</t>
  </si>
  <si>
    <t>Vykdymo proc.</t>
  </si>
  <si>
    <t>2023 M. BIUDŽETO ASIGNAVIMŲ VYKDYMAS PAGAL ASIGNAVIMŲ VALDYTOJUS</t>
  </si>
  <si>
    <t>1-Žinių visuomenės plėtros</t>
  </si>
  <si>
    <t>9-Savivaldybės valdymo ir pagrindinių funkcijų vykdymo</t>
  </si>
  <si>
    <t>6-Susisiekimo ir inžinerinės infrastruktūros plėtros</t>
  </si>
  <si>
    <t>7-Kultūros paveldo puoselėjimo ir kultūros paslaugų plėtros</t>
  </si>
  <si>
    <t>2-Ekonominio konkurencingumo didinimo</t>
  </si>
  <si>
    <t>4-Sveikatos apsaugos</t>
  </si>
  <si>
    <t>3-Aplinkos apsaugos</t>
  </si>
  <si>
    <t>Kultūros paveldo puoselėjimo ir kultūros paslaugų plėtros programa</t>
  </si>
  <si>
    <t xml:space="preserve"> 2023 m. vykdymas</t>
  </si>
  <si>
    <t xml:space="preserve"> 2022 m. vykdymas</t>
  </si>
  <si>
    <t>Patikslinto plano vykdymas (+,-)</t>
  </si>
  <si>
    <t>Patikslinto plano vykdymo procentas</t>
  </si>
  <si>
    <t>2023 m. vykdymo palyginimas su 2022 m. vykdymu</t>
  </si>
  <si>
    <t xml:space="preserve">2023 m. vykdymas </t>
  </si>
  <si>
    <t xml:space="preserve">PASLAUGAS ĮMOKŲ Į SAVIVALDYBĖS BIUDŽETĄ PLANO VYKDYMAS </t>
  </si>
  <si>
    <t>Dituvos A. Teodoro Kuršaičio pagrindinė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</si>
</sst>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Palemonas"/>
      <family val="1"/>
      <charset val="186"/>
    </font>
    <font>
      <sz val="9"/>
      <name val="Palemonas"/>
      <family val="1"/>
      <charset val="186"/>
    </font>
    <font>
      <b/>
      <sz val="11"/>
      <name val="Palemonas"/>
      <family val="1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</font>
    <font>
      <sz val="10"/>
      <name val="Arial"/>
      <family val="2"/>
    </font>
    <font>
      <sz val="7"/>
      <name val="Arial"/>
      <family val="2"/>
      <charset val="186"/>
    </font>
    <font>
      <sz val="8"/>
      <name val="Arial"/>
      <family val="2"/>
    </font>
    <font>
      <sz val="8"/>
      <color rgb="FF00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7" fillId="0" borderId="0"/>
    <xf numFmtId="0" fontId="18" fillId="0" borderId="0"/>
    <xf numFmtId="0" fontId="7" fillId="0" borderId="0"/>
    <xf numFmtId="0" fontId="15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6" fillId="2" borderId="1" applyNumberFormat="0" applyAlignment="0" applyProtection="0"/>
    <xf numFmtId="0" fontId="6" fillId="0" borderId="0"/>
  </cellStyleXfs>
  <cellXfs count="297">
    <xf numFmtId="0" fontId="0" fillId="0" borderId="0" xfId="0"/>
    <xf numFmtId="164" fontId="3" fillId="0" borderId="2" xfId="0" applyNumberFormat="1" applyFont="1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5" xfId="0" applyBorder="1"/>
    <xf numFmtId="1" fontId="0" fillId="0" borderId="2" xfId="0" applyNumberFormat="1" applyBorder="1"/>
    <xf numFmtId="0" fontId="0" fillId="0" borderId="16" xfId="0" applyBorder="1"/>
    <xf numFmtId="164" fontId="0" fillId="0" borderId="2" xfId="0" applyNumberFormat="1" applyBorder="1"/>
    <xf numFmtId="0" fontId="0" fillId="0" borderId="9" xfId="0" applyBorder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20" fillId="0" borderId="2" xfId="0" quotePrefix="1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3" fillId="0" borderId="15" xfId="0" applyFont="1" applyBorder="1"/>
    <xf numFmtId="164" fontId="3" fillId="0" borderId="10" xfId="0" applyNumberFormat="1" applyFont="1" applyBorder="1"/>
    <xf numFmtId="0" fontId="3" fillId="0" borderId="3" xfId="0" applyFont="1" applyBorder="1"/>
    <xf numFmtId="0" fontId="3" fillId="0" borderId="2" xfId="0" applyFont="1" applyBorder="1"/>
    <xf numFmtId="0" fontId="0" fillId="0" borderId="13" xfId="0" applyBorder="1"/>
    <xf numFmtId="0" fontId="5" fillId="0" borderId="9" xfId="0" applyFont="1" applyBorder="1"/>
    <xf numFmtId="0" fontId="4" fillId="0" borderId="9" xfId="0" applyFont="1" applyBorder="1"/>
    <xf numFmtId="0" fontId="4" fillId="0" borderId="3" xfId="0" applyFont="1" applyBorder="1"/>
    <xf numFmtId="164" fontId="4" fillId="0" borderId="10" xfId="0" applyNumberFormat="1" applyFont="1" applyBorder="1"/>
    <xf numFmtId="0" fontId="0" fillId="0" borderId="0" xfId="0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4" fillId="0" borderId="13" xfId="0" applyFont="1" applyBorder="1"/>
    <xf numFmtId="0" fontId="5" fillId="0" borderId="0" xfId="0" applyFont="1" applyAlignment="1">
      <alignment horizontal="right"/>
    </xf>
    <xf numFmtId="1" fontId="0" fillId="0" borderId="0" xfId="0" applyNumberFormat="1"/>
    <xf numFmtId="0" fontId="19" fillId="5" borderId="2" xfId="14" applyFont="1" applyFill="1" applyBorder="1" applyAlignment="1" applyProtection="1">
      <alignment horizontal="left" vertical="center" wrapText="1"/>
    </xf>
    <xf numFmtId="0" fontId="19" fillId="5" borderId="2" xfId="14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5" xfId="0" applyFont="1" applyBorder="1"/>
    <xf numFmtId="165" fontId="23" fillId="0" borderId="0" xfId="0" applyNumberFormat="1" applyFont="1"/>
    <xf numFmtId="0" fontId="0" fillId="0" borderId="15" xfId="0" applyBorder="1"/>
    <xf numFmtId="0" fontId="4" fillId="0" borderId="15" xfId="0" applyFont="1" applyBorder="1"/>
    <xf numFmtId="0" fontId="4" fillId="0" borderId="0" xfId="0" applyFont="1"/>
    <xf numFmtId="0" fontId="6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23" fillId="0" borderId="9" xfId="0" applyFont="1" applyBorder="1"/>
    <xf numFmtId="0" fontId="5" fillId="0" borderId="0" xfId="0" applyFont="1" applyAlignment="1">
      <alignment horizontal="center"/>
    </xf>
    <xf numFmtId="0" fontId="4" fillId="0" borderId="7" xfId="0" applyFont="1" applyBorder="1"/>
    <xf numFmtId="0" fontId="2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wrapText="1" shrinkToFit="1"/>
    </xf>
    <xf numFmtId="164" fontId="3" fillId="0" borderId="10" xfId="0" applyNumberFormat="1" applyFont="1" applyBorder="1" applyAlignment="1">
      <alignment horizontal="right"/>
    </xf>
    <xf numFmtId="0" fontId="4" fillId="0" borderId="10" xfId="0" applyFont="1" applyBorder="1"/>
    <xf numFmtId="164" fontId="4" fillId="0" borderId="9" xfId="0" applyNumberFormat="1" applyFont="1" applyBorder="1"/>
    <xf numFmtId="164" fontId="4" fillId="0" borderId="14" xfId="0" applyNumberFormat="1" applyFont="1" applyBorder="1"/>
    <xf numFmtId="16" fontId="4" fillId="0" borderId="2" xfId="0" applyNumberFormat="1" applyFont="1" applyBorder="1"/>
    <xf numFmtId="0" fontId="2" fillId="0" borderId="9" xfId="0" applyFont="1" applyBorder="1"/>
    <xf numFmtId="164" fontId="5" fillId="0" borderId="2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 shrinkToFit="1"/>
    </xf>
    <xf numFmtId="164" fontId="3" fillId="0" borderId="8" xfId="0" applyNumberFormat="1" applyFont="1" applyBorder="1" applyAlignment="1">
      <alignment horizontal="right" wrapText="1"/>
    </xf>
    <xf numFmtId="164" fontId="0" fillId="0" borderId="8" xfId="0" applyNumberFormat="1" applyBorder="1"/>
    <xf numFmtId="0" fontId="4" fillId="0" borderId="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" xfId="0" applyFont="1" applyBorder="1"/>
    <xf numFmtId="0" fontId="0" fillId="0" borderId="11" xfId="0" applyBorder="1"/>
    <xf numFmtId="0" fontId="3" fillId="0" borderId="1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0" xfId="0" applyFont="1" applyBorder="1"/>
    <xf numFmtId="1" fontId="26" fillId="0" borderId="2" xfId="0" applyNumberFormat="1" applyFont="1" applyBorder="1"/>
    <xf numFmtId="1" fontId="2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wrapText="1" shrinkToFit="1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3" fillId="0" borderId="7" xfId="0" applyFont="1" applyBorder="1"/>
    <xf numFmtId="164" fontId="3" fillId="0" borderId="3" xfId="0" applyNumberFormat="1" applyFont="1" applyBorder="1"/>
    <xf numFmtId="164" fontId="3" fillId="0" borderId="5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4" fillId="0" borderId="12" xfId="0" applyFont="1" applyBorder="1"/>
    <xf numFmtId="164" fontId="4" fillId="0" borderId="8" xfId="0" applyNumberFormat="1" applyFont="1" applyBorder="1"/>
    <xf numFmtId="164" fontId="4" fillId="0" borderId="16" xfId="0" applyNumberFormat="1" applyFont="1" applyBorder="1"/>
    <xf numFmtId="0" fontId="4" fillId="0" borderId="4" xfId="0" applyFont="1" applyBorder="1"/>
    <xf numFmtId="0" fontId="4" fillId="0" borderId="6" xfId="0" applyFont="1" applyBorder="1"/>
    <xf numFmtId="164" fontId="4" fillId="0" borderId="4" xfId="0" applyNumberFormat="1" applyFont="1" applyBorder="1"/>
    <xf numFmtId="0" fontId="4" fillId="0" borderId="4" xfId="0" applyFont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0" fontId="4" fillId="0" borderId="14" xfId="0" applyFont="1" applyBorder="1"/>
    <xf numFmtId="0" fontId="28" fillId="0" borderId="2" xfId="0" applyFont="1" applyBorder="1" applyAlignment="1">
      <alignment horizontal="left"/>
    </xf>
    <xf numFmtId="1" fontId="28" fillId="0" borderId="2" xfId="0" applyNumberFormat="1" applyFont="1" applyBorder="1"/>
    <xf numFmtId="164" fontId="28" fillId="0" borderId="2" xfId="0" applyNumberFormat="1" applyFont="1" applyBorder="1"/>
    <xf numFmtId="1" fontId="28" fillId="0" borderId="2" xfId="0" applyNumberFormat="1" applyFont="1" applyBorder="1" applyAlignment="1">
      <alignment horizontal="right"/>
    </xf>
    <xf numFmtId="0" fontId="28" fillId="0" borderId="2" xfId="0" applyFont="1" applyBorder="1" applyAlignment="1">
      <alignment horizontal="left" wrapText="1"/>
    </xf>
    <xf numFmtId="0" fontId="28" fillId="0" borderId="2" xfId="0" applyFont="1" applyBorder="1"/>
    <xf numFmtId="0" fontId="28" fillId="0" borderId="2" xfId="0" applyFont="1" applyBorder="1" applyAlignment="1">
      <alignment wrapText="1"/>
    </xf>
    <xf numFmtId="0" fontId="28" fillId="0" borderId="10" xfId="0" applyFont="1" applyBorder="1"/>
    <xf numFmtId="0" fontId="28" fillId="0" borderId="8" xfId="0" applyFont="1" applyBorder="1"/>
    <xf numFmtId="0" fontId="28" fillId="0" borderId="6" xfId="0" applyFont="1" applyBorder="1"/>
    <xf numFmtId="0" fontId="28" fillId="0" borderId="7" xfId="0" applyFont="1" applyBorder="1"/>
    <xf numFmtId="0" fontId="7" fillId="0" borderId="0" xfId="5"/>
    <xf numFmtId="0" fontId="3" fillId="0" borderId="0" xfId="5" applyFont="1"/>
    <xf numFmtId="0" fontId="3" fillId="0" borderId="0" xfId="5" applyFont="1" applyAlignment="1">
      <alignment horizontal="center" wrapText="1"/>
    </xf>
    <xf numFmtId="0" fontId="2" fillId="0" borderId="3" xfId="5" applyFont="1" applyBorder="1"/>
    <xf numFmtId="0" fontId="2" fillId="0" borderId="0" xfId="5" applyFont="1"/>
    <xf numFmtId="0" fontId="29" fillId="0" borderId="8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7" fillId="0" borderId="2" xfId="5" applyBorder="1" applyAlignment="1">
      <alignment horizontal="center" vertical="center"/>
    </xf>
    <xf numFmtId="0" fontId="7" fillId="0" borderId="2" xfId="5" applyBorder="1"/>
    <xf numFmtId="0" fontId="4" fillId="0" borderId="2" xfId="5" applyFont="1" applyBorder="1" applyAlignment="1">
      <alignment horizontal="center" wrapText="1"/>
    </xf>
    <xf numFmtId="0" fontId="7" fillId="0" borderId="2" xfId="5" applyBorder="1" applyAlignment="1">
      <alignment horizontal="center" vertical="center" wrapText="1"/>
    </xf>
    <xf numFmtId="0" fontId="25" fillId="0" borderId="6" xfId="5" applyFont="1" applyBorder="1"/>
    <xf numFmtId="0" fontId="25" fillId="0" borderId="4" xfId="5" applyFont="1" applyBorder="1"/>
    <xf numFmtId="0" fontId="25" fillId="0" borderId="0" xfId="5" applyFont="1"/>
    <xf numFmtId="165" fontId="25" fillId="0" borderId="6" xfId="5" applyNumberFormat="1" applyFont="1" applyBorder="1"/>
    <xf numFmtId="165" fontId="25" fillId="7" borderId="6" xfId="5" applyNumberFormat="1" applyFont="1" applyFill="1" applyBorder="1"/>
    <xf numFmtId="164" fontId="25" fillId="0" borderId="8" xfId="5" applyNumberFormat="1" applyFont="1" applyBorder="1"/>
    <xf numFmtId="0" fontId="2" fillId="0" borderId="6" xfId="5" applyFont="1" applyBorder="1"/>
    <xf numFmtId="0" fontId="2" fillId="0" borderId="4" xfId="5" applyFont="1" applyBorder="1"/>
    <xf numFmtId="165" fontId="2" fillId="0" borderId="6" xfId="5" applyNumberFormat="1" applyFont="1" applyBorder="1"/>
    <xf numFmtId="165" fontId="2" fillId="7" borderId="6" xfId="5" applyNumberFormat="1" applyFont="1" applyFill="1" applyBorder="1"/>
    <xf numFmtId="164" fontId="2" fillId="0" borderId="6" xfId="5" applyNumberFormat="1" applyFont="1" applyBorder="1"/>
    <xf numFmtId="165" fontId="7" fillId="0" borderId="0" xfId="5" applyNumberFormat="1"/>
    <xf numFmtId="164" fontId="25" fillId="0" borderId="6" xfId="5" applyNumberFormat="1" applyFont="1" applyBorder="1"/>
    <xf numFmtId="0" fontId="2" fillId="0" borderId="6" xfId="5" applyFont="1" applyBorder="1" applyAlignment="1">
      <alignment vertical="top"/>
    </xf>
    <xf numFmtId="0" fontId="2" fillId="0" borderId="4" xfId="5" applyFont="1" applyBorder="1" applyAlignment="1">
      <alignment horizontal="left" wrapText="1"/>
    </xf>
    <xf numFmtId="0" fontId="2" fillId="0" borderId="6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  <xf numFmtId="165" fontId="2" fillId="6" borderId="6" xfId="5" applyNumberFormat="1" applyFont="1" applyFill="1" applyBorder="1"/>
    <xf numFmtId="0" fontId="30" fillId="0" borderId="4" xfId="5" applyFont="1" applyBorder="1"/>
    <xf numFmtId="0" fontId="2" fillId="0" borderId="4" xfId="0" applyFont="1" applyBorder="1" applyAlignment="1">
      <alignment horizontal="left" wrapText="1"/>
    </xf>
    <xf numFmtId="0" fontId="2" fillId="0" borderId="0" xfId="5" applyFont="1" applyAlignment="1">
      <alignment wrapText="1"/>
    </xf>
    <xf numFmtId="165" fontId="2" fillId="6" borderId="6" xfId="5" applyNumberFormat="1" applyFont="1" applyFill="1" applyBorder="1" applyAlignment="1">
      <alignment wrapText="1"/>
    </xf>
    <xf numFmtId="0" fontId="2" fillId="0" borderId="4" xfId="0" applyFont="1" applyBorder="1" applyAlignment="1">
      <alignment horizontal="left"/>
    </xf>
    <xf numFmtId="164" fontId="2" fillId="0" borderId="6" xfId="5" applyNumberFormat="1" applyFont="1" applyBorder="1" applyAlignment="1">
      <alignment wrapText="1"/>
    </xf>
    <xf numFmtId="164" fontId="2" fillId="7" borderId="6" xfId="5" applyNumberFormat="1" applyFont="1" applyFill="1" applyBorder="1" applyAlignment="1">
      <alignment wrapText="1"/>
    </xf>
    <xf numFmtId="164" fontId="2" fillId="0" borderId="6" xfId="5" applyNumberFormat="1" applyFont="1" applyBorder="1" applyAlignment="1">
      <alignment horizontal="right"/>
    </xf>
    <xf numFmtId="0" fontId="2" fillId="0" borderId="4" xfId="5" applyFont="1" applyBorder="1" applyAlignment="1">
      <alignment wrapText="1"/>
    </xf>
    <xf numFmtId="164" fontId="2" fillId="6" borderId="6" xfId="5" applyNumberFormat="1" applyFont="1" applyFill="1" applyBorder="1" applyAlignment="1">
      <alignment wrapText="1"/>
    </xf>
    <xf numFmtId="0" fontId="2" fillId="0" borderId="0" xfId="5" applyFont="1" applyAlignment="1">
      <alignment horizontal="left" vertical="top" wrapText="1"/>
    </xf>
    <xf numFmtId="165" fontId="2" fillId="0" borderId="6" xfId="5" applyNumberFormat="1" applyFont="1" applyBorder="1" applyAlignment="1">
      <alignment horizontal="right" wrapText="1"/>
    </xf>
    <xf numFmtId="0" fontId="2" fillId="0" borderId="6" xfId="5" applyFont="1" applyBorder="1" applyAlignment="1">
      <alignment vertical="top" wrapText="1"/>
    </xf>
    <xf numFmtId="0" fontId="30" fillId="0" borderId="6" xfId="5" applyFont="1" applyBorder="1"/>
    <xf numFmtId="0" fontId="31" fillId="0" borderId="0" xfId="5" applyFont="1" applyAlignment="1">
      <alignment horizontal="left" wrapText="1"/>
    </xf>
    <xf numFmtId="165" fontId="2" fillId="0" borderId="6" xfId="5" applyNumberFormat="1" applyFont="1" applyBorder="1" applyAlignment="1">
      <alignment horizontal="right"/>
    </xf>
    <xf numFmtId="0" fontId="2" fillId="0" borderId="0" xfId="5" applyFont="1" applyAlignment="1">
      <alignment horizontal="justify" vertical="top" wrapText="1"/>
    </xf>
    <xf numFmtId="0" fontId="2" fillId="0" borderId="7" xfId="5" applyFont="1" applyBorder="1"/>
    <xf numFmtId="0" fontId="25" fillId="0" borderId="3" xfId="5" applyFont="1" applyBorder="1"/>
    <xf numFmtId="0" fontId="25" fillId="0" borderId="5" xfId="5" applyFont="1" applyBorder="1"/>
    <xf numFmtId="165" fontId="25" fillId="0" borderId="2" xfId="5" applyNumberFormat="1" applyFont="1" applyBorder="1"/>
    <xf numFmtId="165" fontId="25" fillId="7" borderId="2" xfId="5" applyNumberFormat="1" applyFont="1" applyFill="1" applyBorder="1"/>
    <xf numFmtId="164" fontId="25" fillId="0" borderId="2" xfId="5" applyNumberFormat="1" applyFont="1" applyBorder="1"/>
    <xf numFmtId="0" fontId="4" fillId="0" borderId="0" xfId="5" applyFont="1"/>
    <xf numFmtId="165" fontId="2" fillId="0" borderId="0" xfId="5" applyNumberFormat="1" applyFont="1"/>
    <xf numFmtId="165" fontId="3" fillId="0" borderId="0" xfId="5" applyNumberFormat="1" applyFont="1"/>
    <xf numFmtId="0" fontId="7" fillId="0" borderId="9" xfId="5" applyBorder="1"/>
    <xf numFmtId="165" fontId="7" fillId="0" borderId="9" xfId="5" applyNumberFormat="1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2" xfId="0" quotePrefix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/>
    </xf>
    <xf numFmtId="165" fontId="3" fillId="6" borderId="10" xfId="14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5" borderId="2" xfId="14" applyNumberFormat="1" applyFont="1" applyFill="1" applyBorder="1" applyAlignment="1">
      <alignment horizontal="right"/>
    </xf>
    <xf numFmtId="165" fontId="3" fillId="5" borderId="10" xfId="14" applyNumberFormat="1" applyFont="1" applyFill="1" applyBorder="1" applyAlignment="1">
      <alignment horizontal="right"/>
    </xf>
    <xf numFmtId="0" fontId="3" fillId="5" borderId="2" xfId="14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7" fillId="0" borderId="0" xfId="5" applyAlignment="1">
      <alignment horizontal="center"/>
    </xf>
    <xf numFmtId="0" fontId="3" fillId="0" borderId="0" xfId="5" applyFont="1" applyAlignment="1">
      <alignment horizont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/>
    </xf>
    <xf numFmtId="0" fontId="2" fillId="0" borderId="3" xfId="5" applyFont="1" applyBorder="1" applyAlignment="1">
      <alignment horizontal="center"/>
    </xf>
    <xf numFmtId="0" fontId="2" fillId="0" borderId="4" xfId="5" applyFont="1" applyBorder="1" applyAlignment="1">
      <alignment horizontal="left" vertical="top" wrapText="1"/>
    </xf>
    <xf numFmtId="0" fontId="2" fillId="0" borderId="0" xfId="5" applyFont="1"/>
    <xf numFmtId="0" fontId="2" fillId="0" borderId="0" xfId="5" applyFont="1" applyAlignment="1">
      <alignment horizontal="left" vertical="top" wrapText="1"/>
    </xf>
    <xf numFmtId="0" fontId="2" fillId="0" borderId="4" xfId="5" applyFont="1" applyBorder="1" applyAlignment="1">
      <alignment horizontal="justify" vertical="top" wrapText="1"/>
    </xf>
    <xf numFmtId="0" fontId="2" fillId="0" borderId="0" xfId="5" applyFont="1" applyAlignment="1">
      <alignment horizontal="justify" vertical="top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7" applyFont="1" applyBorder="1" applyAlignment="1">
      <alignment horizontal="center" vertical="center" wrapText="1"/>
    </xf>
    <xf numFmtId="0" fontId="4" fillId="0" borderId="31" xfId="7" applyFont="1" applyBorder="1" applyAlignment="1">
      <alignment horizontal="center" vertical="center" wrapText="1"/>
    </xf>
    <xf numFmtId="0" fontId="4" fillId="0" borderId="32" xfId="7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 shrinkToFit="1"/>
    </xf>
    <xf numFmtId="0" fontId="4" fillId="0" borderId="10" xfId="0" applyFont="1" applyBorder="1" applyAlignment="1">
      <alignment horizontal="center" wrapText="1" shrinkToFit="1"/>
    </xf>
    <xf numFmtId="0" fontId="5" fillId="0" borderId="7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0" fillId="0" borderId="0" xfId="0" applyAlignment="1"/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9" xfId="7" applyFont="1" applyBorder="1" applyAlignment="1">
      <alignment horizontal="center"/>
    </xf>
    <xf numFmtId="0" fontId="4" fillId="0" borderId="29" xfId="7" applyFont="1" applyBorder="1" applyAlignment="1">
      <alignment horizontal="center" wrapText="1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6">
    <cellStyle name="Įprastas" xfId="0" builtinId="0"/>
    <cellStyle name="Įprastas 10" xfId="1" xr:uid="{00000000-0005-0000-0000-000001000000}"/>
    <cellStyle name="Įprastas 11" xfId="2" xr:uid="{00000000-0005-0000-0000-000002000000}"/>
    <cellStyle name="Įprastas 12" xfId="3" xr:uid="{00000000-0005-0000-0000-000003000000}"/>
    <cellStyle name="Įprastas 13" xfId="4" xr:uid="{00000000-0005-0000-0000-000004000000}"/>
    <cellStyle name="Įprastas 2" xfId="5" xr:uid="{00000000-0005-0000-0000-000005000000}"/>
    <cellStyle name="Įprastas 2 2" xfId="6" xr:uid="{00000000-0005-0000-0000-000006000000}"/>
    <cellStyle name="Įprastas 3" xfId="7" xr:uid="{00000000-0005-0000-0000-000007000000}"/>
    <cellStyle name="Įprastas 4" xfId="8" xr:uid="{00000000-0005-0000-0000-000008000000}"/>
    <cellStyle name="Įprastas 5" xfId="9" xr:uid="{00000000-0005-0000-0000-000009000000}"/>
    <cellStyle name="Įprastas 6" xfId="10" xr:uid="{00000000-0005-0000-0000-00000A000000}"/>
    <cellStyle name="Įprastas 7" xfId="11" xr:uid="{00000000-0005-0000-0000-00000B000000}"/>
    <cellStyle name="Įprastas 8" xfId="12" xr:uid="{00000000-0005-0000-0000-00000C000000}"/>
    <cellStyle name="Įprastas 9" xfId="13" xr:uid="{00000000-0005-0000-0000-00000D000000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Normal="100" workbookViewId="0">
      <selection activeCell="S5" sqref="S5"/>
    </sheetView>
  </sheetViews>
  <sheetFormatPr defaultColWidth="9.109375" defaultRowHeight="13.2"/>
  <cols>
    <col min="1" max="1" width="6" style="119" customWidth="1"/>
    <col min="2" max="2" width="36.5546875" style="119" customWidth="1"/>
    <col min="3" max="3" width="5.33203125" style="119" hidden="1" customWidth="1"/>
    <col min="4" max="5" width="7.5546875" style="119" customWidth="1"/>
    <col min="6" max="6" width="7.44140625" style="119" customWidth="1"/>
    <col min="7" max="7" width="7.88671875" style="119" customWidth="1"/>
    <col min="8" max="8" width="6.6640625" style="119" customWidth="1"/>
    <col min="9" max="9" width="6.88671875" style="119" customWidth="1"/>
    <col min="10" max="10" width="7.44140625" style="119" customWidth="1"/>
    <col min="11" max="11" width="7.6640625" style="119" customWidth="1"/>
    <col min="12" max="16384" width="9.109375" style="119"/>
  </cols>
  <sheetData>
    <row r="1" spans="1:11">
      <c r="D1" s="120"/>
      <c r="E1" s="120"/>
      <c r="F1" s="120"/>
      <c r="G1" s="120"/>
      <c r="H1" s="120"/>
      <c r="J1" s="193" t="s">
        <v>186</v>
      </c>
      <c r="K1" s="193"/>
    </row>
    <row r="2" spans="1:11" ht="12.75" customHeight="1">
      <c r="B2" s="194" t="s">
        <v>329</v>
      </c>
      <c r="C2" s="194"/>
      <c r="D2" s="194"/>
      <c r="E2" s="194"/>
      <c r="F2" s="194"/>
      <c r="G2" s="194"/>
      <c r="H2" s="194"/>
      <c r="I2" s="194"/>
    </row>
    <row r="3" spans="1:11" ht="11.25" customHeight="1">
      <c r="G3" s="121"/>
      <c r="H3" s="121"/>
      <c r="I3" s="121"/>
    </row>
    <row r="4" spans="1:11" ht="12" customHeight="1">
      <c r="A4" s="191" t="s">
        <v>259</v>
      </c>
      <c r="B4" s="191" t="s">
        <v>330</v>
      </c>
      <c r="C4" s="122"/>
      <c r="D4" s="195" t="s">
        <v>331</v>
      </c>
      <c r="E4" s="196"/>
      <c r="F4" s="196"/>
      <c r="G4" s="196"/>
      <c r="H4" s="196"/>
      <c r="I4" s="197"/>
      <c r="J4" s="198" t="s">
        <v>86</v>
      </c>
      <c r="K4" s="199"/>
    </row>
    <row r="5" spans="1:11" ht="100.5" customHeight="1">
      <c r="A5" s="192"/>
      <c r="B5" s="192"/>
      <c r="C5" s="123"/>
      <c r="D5" s="124" t="s">
        <v>332</v>
      </c>
      <c r="E5" s="124" t="s">
        <v>333</v>
      </c>
      <c r="F5" s="124" t="s">
        <v>334</v>
      </c>
      <c r="G5" s="124" t="s">
        <v>252</v>
      </c>
      <c r="H5" s="124" t="s">
        <v>335</v>
      </c>
      <c r="I5" s="124" t="s">
        <v>336</v>
      </c>
      <c r="J5" s="125" t="s">
        <v>337</v>
      </c>
      <c r="K5" s="125" t="s">
        <v>338</v>
      </c>
    </row>
    <row r="6" spans="1:11" ht="11.25" customHeight="1">
      <c r="A6" s="126">
        <v>1</v>
      </c>
      <c r="B6" s="126">
        <v>2</v>
      </c>
      <c r="C6" s="127"/>
      <c r="D6" s="128">
        <v>3</v>
      </c>
      <c r="E6" s="129">
        <v>4</v>
      </c>
      <c r="F6" s="129">
        <v>5</v>
      </c>
      <c r="G6" s="129">
        <v>6</v>
      </c>
      <c r="H6" s="129">
        <v>7</v>
      </c>
      <c r="I6" s="129">
        <v>8</v>
      </c>
      <c r="J6" s="129">
        <v>9</v>
      </c>
      <c r="K6" s="129">
        <v>10</v>
      </c>
    </row>
    <row r="7" spans="1:11">
      <c r="A7" s="130" t="s">
        <v>0</v>
      </c>
      <c r="B7" s="131" t="s">
        <v>187</v>
      </c>
      <c r="C7" s="132"/>
      <c r="D7" s="133">
        <f>D8+D9+D13</f>
        <v>64308</v>
      </c>
      <c r="E7" s="133">
        <f>E8+E9+E13</f>
        <v>68578</v>
      </c>
      <c r="F7" s="133">
        <f>E7-D7</f>
        <v>4270</v>
      </c>
      <c r="G7" s="134">
        <f>G8+G9+G13</f>
        <v>71828.899999999994</v>
      </c>
      <c r="H7" s="133">
        <f>G7-D7</f>
        <v>7520.8999999999942</v>
      </c>
      <c r="I7" s="133">
        <f>G7-E7</f>
        <v>3250.8999999999942</v>
      </c>
      <c r="J7" s="135">
        <f>(G7/D7*100)</f>
        <v>111.69512346830876</v>
      </c>
      <c r="K7" s="135">
        <f>G7/E7*100</f>
        <v>104.74044154101898</v>
      </c>
    </row>
    <row r="8" spans="1:11">
      <c r="A8" s="136" t="s">
        <v>8</v>
      </c>
      <c r="B8" s="137" t="s">
        <v>188</v>
      </c>
      <c r="C8" s="123"/>
      <c r="D8" s="138">
        <v>61458</v>
      </c>
      <c r="E8" s="138">
        <v>65458</v>
      </c>
      <c r="F8" s="138">
        <f>E8-D8</f>
        <v>4000</v>
      </c>
      <c r="G8" s="139">
        <v>68770.7</v>
      </c>
      <c r="H8" s="138">
        <f>G8-D8</f>
        <v>7312.6999999999971</v>
      </c>
      <c r="I8" s="138">
        <f t="shared" ref="I8:I49" si="0">G8-E8</f>
        <v>3312.6999999999971</v>
      </c>
      <c r="J8" s="140">
        <f>G8/D8*100</f>
        <v>111.89869504376972</v>
      </c>
      <c r="K8" s="140">
        <f>G8/E8*100</f>
        <v>105.06080234654283</v>
      </c>
    </row>
    <row r="9" spans="1:11">
      <c r="A9" s="136" t="s">
        <v>282</v>
      </c>
      <c r="B9" s="137" t="s">
        <v>189</v>
      </c>
      <c r="C9" s="123"/>
      <c r="D9" s="138">
        <f>D10+D11+D12</f>
        <v>2680</v>
      </c>
      <c r="E9" s="138">
        <f>E10+E11+E12</f>
        <v>2880</v>
      </c>
      <c r="F9" s="138">
        <f>E9-D9</f>
        <v>200</v>
      </c>
      <c r="G9" s="139">
        <f>G10+G11+G12</f>
        <v>2827.5</v>
      </c>
      <c r="H9" s="138">
        <f t="shared" ref="H9:H49" si="1">G9-D9</f>
        <v>147.5</v>
      </c>
      <c r="I9" s="138">
        <f t="shared" si="0"/>
        <v>-52.5</v>
      </c>
      <c r="J9" s="140">
        <f t="shared" ref="J9:J14" si="2">G9/D9*100</f>
        <v>105.50373134328359</v>
      </c>
      <c r="K9" s="140">
        <f t="shared" ref="K9:K14" si="3">G9/E9*100</f>
        <v>98.177083333333343</v>
      </c>
    </row>
    <row r="10" spans="1:11">
      <c r="A10" s="136" t="s">
        <v>339</v>
      </c>
      <c r="B10" s="137" t="s">
        <v>190</v>
      </c>
      <c r="C10" s="123"/>
      <c r="D10" s="138">
        <v>950</v>
      </c>
      <c r="E10" s="138">
        <v>950</v>
      </c>
      <c r="F10" s="138">
        <f t="shared" ref="F10:F49" si="4">E10-D10</f>
        <v>0</v>
      </c>
      <c r="G10" s="139">
        <v>983.4</v>
      </c>
      <c r="H10" s="138">
        <f t="shared" si="1"/>
        <v>33.399999999999977</v>
      </c>
      <c r="I10" s="138">
        <f t="shared" si="0"/>
        <v>33.399999999999977</v>
      </c>
      <c r="J10" s="140">
        <f t="shared" si="2"/>
        <v>103.51578947368421</v>
      </c>
      <c r="K10" s="140">
        <f t="shared" si="3"/>
        <v>103.51578947368421</v>
      </c>
    </row>
    <row r="11" spans="1:11">
      <c r="A11" s="136" t="s">
        <v>340</v>
      </c>
      <c r="B11" s="137" t="s">
        <v>341</v>
      </c>
      <c r="C11" s="123"/>
      <c r="D11" s="138">
        <v>30</v>
      </c>
      <c r="E11" s="138">
        <v>30</v>
      </c>
      <c r="F11" s="138">
        <f t="shared" si="4"/>
        <v>0</v>
      </c>
      <c r="G11" s="139">
        <v>30.3</v>
      </c>
      <c r="H11" s="138">
        <f t="shared" si="1"/>
        <v>0.30000000000000071</v>
      </c>
      <c r="I11" s="138">
        <f t="shared" si="0"/>
        <v>0.30000000000000071</v>
      </c>
      <c r="J11" s="140">
        <f t="shared" si="2"/>
        <v>101</v>
      </c>
      <c r="K11" s="140">
        <f t="shared" si="3"/>
        <v>101</v>
      </c>
    </row>
    <row r="12" spans="1:11">
      <c r="A12" s="136" t="s">
        <v>342</v>
      </c>
      <c r="B12" s="137" t="s">
        <v>191</v>
      </c>
      <c r="C12" s="123"/>
      <c r="D12" s="138">
        <v>1700</v>
      </c>
      <c r="E12" s="138">
        <v>1900</v>
      </c>
      <c r="F12" s="138">
        <f t="shared" si="4"/>
        <v>200</v>
      </c>
      <c r="G12" s="139">
        <v>1813.8</v>
      </c>
      <c r="H12" s="138">
        <f t="shared" si="1"/>
        <v>113.79999999999995</v>
      </c>
      <c r="I12" s="138">
        <f t="shared" si="0"/>
        <v>-86.200000000000045</v>
      </c>
      <c r="J12" s="140">
        <f t="shared" si="2"/>
        <v>106.69411764705883</v>
      </c>
      <c r="K12" s="140">
        <f t="shared" si="3"/>
        <v>95.463157894736838</v>
      </c>
    </row>
    <row r="13" spans="1:11">
      <c r="A13" s="136" t="s">
        <v>192</v>
      </c>
      <c r="B13" s="137" t="s">
        <v>193</v>
      </c>
      <c r="C13" s="123"/>
      <c r="D13" s="138">
        <f>D14</f>
        <v>170</v>
      </c>
      <c r="E13" s="138">
        <f>E14</f>
        <v>240</v>
      </c>
      <c r="F13" s="138">
        <f t="shared" si="4"/>
        <v>70</v>
      </c>
      <c r="G13" s="139">
        <f>G14</f>
        <v>230.7</v>
      </c>
      <c r="H13" s="138">
        <f t="shared" si="1"/>
        <v>60.699999999999989</v>
      </c>
      <c r="I13" s="138">
        <f t="shared" si="0"/>
        <v>-9.3000000000000114</v>
      </c>
      <c r="J13" s="140">
        <f t="shared" si="2"/>
        <v>135.70588235294116</v>
      </c>
      <c r="K13" s="140">
        <f t="shared" si="3"/>
        <v>96.125</v>
      </c>
    </row>
    <row r="14" spans="1:11">
      <c r="A14" s="136" t="s">
        <v>343</v>
      </c>
      <c r="B14" s="137" t="s">
        <v>344</v>
      </c>
      <c r="C14" s="123"/>
      <c r="D14" s="138">
        <v>170</v>
      </c>
      <c r="E14" s="138">
        <v>240</v>
      </c>
      <c r="F14" s="138">
        <f t="shared" si="4"/>
        <v>70</v>
      </c>
      <c r="G14" s="139">
        <v>230.7</v>
      </c>
      <c r="H14" s="138">
        <f t="shared" si="1"/>
        <v>60.699999999999989</v>
      </c>
      <c r="I14" s="138">
        <f t="shared" si="0"/>
        <v>-9.3000000000000114</v>
      </c>
      <c r="J14" s="140">
        <f t="shared" si="2"/>
        <v>135.70588235294116</v>
      </c>
      <c r="K14" s="140">
        <f t="shared" si="3"/>
        <v>96.125</v>
      </c>
    </row>
    <row r="15" spans="1:11">
      <c r="A15" s="130" t="s">
        <v>1</v>
      </c>
      <c r="B15" s="131" t="s">
        <v>345</v>
      </c>
      <c r="C15" s="132"/>
      <c r="D15" s="133">
        <f>D16+D25</f>
        <v>34799</v>
      </c>
      <c r="E15" s="133">
        <f>E16+E25</f>
        <v>39238.699999999997</v>
      </c>
      <c r="F15" s="133">
        <f>E15-D15</f>
        <v>4439.6999999999971</v>
      </c>
      <c r="G15" s="134">
        <f>G16+G25</f>
        <v>38194.6</v>
      </c>
      <c r="H15" s="133">
        <f>H16+H25</f>
        <v>3395.6000000000017</v>
      </c>
      <c r="I15" s="133">
        <f>I16+I25</f>
        <v>-1044.1000000000001</v>
      </c>
      <c r="J15" s="142">
        <f>G15/D15*100</f>
        <v>109.75775165953043</v>
      </c>
      <c r="K15" s="142">
        <f>G15/E15*100</f>
        <v>97.339106545323887</v>
      </c>
    </row>
    <row r="16" spans="1:11" ht="22.5" customHeight="1">
      <c r="A16" s="143" t="s">
        <v>168</v>
      </c>
      <c r="B16" s="144" t="s">
        <v>194</v>
      </c>
      <c r="C16" s="123"/>
      <c r="D16" s="138">
        <f>D17+D23+D24</f>
        <v>27314.899999999998</v>
      </c>
      <c r="E16" s="138">
        <v>30654.400000000001</v>
      </c>
      <c r="F16" s="138">
        <f>E16-D16</f>
        <v>3339.5000000000036</v>
      </c>
      <c r="G16" s="139">
        <f t="shared" ref="G16:I16" si="5">G17+G23+G24</f>
        <v>30254.3</v>
      </c>
      <c r="H16" s="138">
        <f t="shared" si="5"/>
        <v>2939.4000000000019</v>
      </c>
      <c r="I16" s="138">
        <f t="shared" si="5"/>
        <v>-400.10000000000014</v>
      </c>
      <c r="J16" s="140">
        <f>G16/D16*100</f>
        <v>110.76115966011227</v>
      </c>
      <c r="K16" s="140">
        <f t="shared" ref="K16:K49" si="6">G16/E16*100</f>
        <v>98.694804008559927</v>
      </c>
    </row>
    <row r="17" spans="1:11" ht="21" customHeight="1">
      <c r="A17" s="145" t="s">
        <v>346</v>
      </c>
      <c r="B17" s="200" t="s">
        <v>347</v>
      </c>
      <c r="C17" s="201"/>
      <c r="D17" s="138">
        <f>D18+D19+D20+D21</f>
        <v>26171.899999999998</v>
      </c>
      <c r="E17" s="138">
        <f>E18+E19+E20+E21+E2+E22</f>
        <v>27983.8</v>
      </c>
      <c r="F17" s="138">
        <f>E17-D17</f>
        <v>1811.9000000000015</v>
      </c>
      <c r="G17" s="139">
        <f>G18+G19+G20+G21+G22</f>
        <v>27913</v>
      </c>
      <c r="H17" s="138">
        <f>H18+H19+H20+H21+H22</f>
        <v>1741.1000000000022</v>
      </c>
      <c r="I17" s="138">
        <f>I18+I19+I20+I21+I22</f>
        <v>-70.800000000000182</v>
      </c>
      <c r="J17" s="140">
        <f>G17/D17*100</f>
        <v>106.65255483935061</v>
      </c>
      <c r="K17" s="140">
        <f>G17/E17*100</f>
        <v>99.746996476532857</v>
      </c>
    </row>
    <row r="18" spans="1:11" ht="22.5" customHeight="1">
      <c r="A18" s="145" t="s">
        <v>348</v>
      </c>
      <c r="B18" s="146" t="s">
        <v>349</v>
      </c>
      <c r="C18" s="123"/>
      <c r="D18" s="147">
        <v>5295.7</v>
      </c>
      <c r="E18" s="138">
        <v>6173</v>
      </c>
      <c r="F18" s="138">
        <f>E18-D18</f>
        <v>877.30000000000018</v>
      </c>
      <c r="G18" s="139">
        <v>6102.2</v>
      </c>
      <c r="H18" s="138">
        <f t="shared" si="1"/>
        <v>806.5</v>
      </c>
      <c r="I18" s="138">
        <f t="shared" si="0"/>
        <v>-70.800000000000182</v>
      </c>
      <c r="J18" s="140">
        <f t="shared" ref="J18:J28" si="7">G18/D18*100</f>
        <v>115.22933700927167</v>
      </c>
      <c r="K18" s="140">
        <f t="shared" si="6"/>
        <v>98.853069820184672</v>
      </c>
    </row>
    <row r="19" spans="1:11" ht="12.75" customHeight="1">
      <c r="A19" s="148" t="s">
        <v>350</v>
      </c>
      <c r="B19" s="148" t="s">
        <v>195</v>
      </c>
      <c r="C19" s="123"/>
      <c r="D19" s="147">
        <f>20699.1-269.8</f>
        <v>20429.3</v>
      </c>
      <c r="E19" s="138">
        <v>21363.9</v>
      </c>
      <c r="F19" s="138">
        <f t="shared" si="4"/>
        <v>934.60000000000218</v>
      </c>
      <c r="G19" s="139">
        <v>21363.9</v>
      </c>
      <c r="H19" s="138">
        <f t="shared" si="1"/>
        <v>934.60000000000218</v>
      </c>
      <c r="I19" s="138">
        <f t="shared" si="0"/>
        <v>0</v>
      </c>
      <c r="J19" s="140">
        <f t="shared" si="7"/>
        <v>104.57480187769528</v>
      </c>
      <c r="K19" s="140">
        <f t="shared" si="6"/>
        <v>100</v>
      </c>
    </row>
    <row r="20" spans="1:11" ht="24.75" customHeight="1">
      <c r="A20" s="146" t="s">
        <v>351</v>
      </c>
      <c r="B20" s="149" t="s">
        <v>206</v>
      </c>
      <c r="C20" s="150"/>
      <c r="D20" s="151">
        <v>317.10000000000002</v>
      </c>
      <c r="E20" s="138">
        <v>317.10000000000002</v>
      </c>
      <c r="F20" s="138">
        <f t="shared" si="4"/>
        <v>0</v>
      </c>
      <c r="G20" s="139">
        <v>317.10000000000002</v>
      </c>
      <c r="H20" s="138">
        <f t="shared" si="1"/>
        <v>0</v>
      </c>
      <c r="I20" s="138">
        <f t="shared" si="0"/>
        <v>0</v>
      </c>
      <c r="J20" s="140">
        <f t="shared" si="7"/>
        <v>100</v>
      </c>
      <c r="K20" s="140">
        <f t="shared" si="6"/>
        <v>100</v>
      </c>
    </row>
    <row r="21" spans="1:11" ht="12.75" customHeight="1">
      <c r="A21" s="146" t="s">
        <v>352</v>
      </c>
      <c r="B21" s="152" t="s">
        <v>207</v>
      </c>
      <c r="C21" s="150"/>
      <c r="D21" s="151">
        <v>129.80000000000001</v>
      </c>
      <c r="E21" s="153">
        <v>129.80000000000001</v>
      </c>
      <c r="F21" s="138">
        <f t="shared" si="4"/>
        <v>0</v>
      </c>
      <c r="G21" s="154">
        <v>129.80000000000001</v>
      </c>
      <c r="H21" s="138">
        <f t="shared" si="1"/>
        <v>0</v>
      </c>
      <c r="I21" s="138">
        <f t="shared" si="0"/>
        <v>0</v>
      </c>
      <c r="J21" s="140">
        <f t="shared" si="7"/>
        <v>100</v>
      </c>
      <c r="K21" s="140">
        <f t="shared" si="6"/>
        <v>100</v>
      </c>
    </row>
    <row r="22" spans="1:11" ht="12.75" customHeight="1">
      <c r="A22" s="146" t="s">
        <v>353</v>
      </c>
      <c r="B22" s="152" t="s">
        <v>257</v>
      </c>
      <c r="C22" s="150"/>
      <c r="D22" s="151"/>
      <c r="E22" s="153"/>
      <c r="F22" s="138"/>
      <c r="G22" s="154"/>
      <c r="H22" s="138"/>
      <c r="I22" s="138"/>
      <c r="J22" s="140"/>
      <c r="K22" s="140"/>
    </row>
    <row r="23" spans="1:11" ht="26.25" customHeight="1">
      <c r="A23" s="146" t="s">
        <v>354</v>
      </c>
      <c r="B23" s="149" t="s">
        <v>208</v>
      </c>
      <c r="C23" s="150"/>
      <c r="D23" s="151">
        <v>238.6</v>
      </c>
      <c r="E23" s="138">
        <v>901.3</v>
      </c>
      <c r="F23" s="138">
        <f t="shared" si="4"/>
        <v>662.69999999999993</v>
      </c>
      <c r="G23" s="154">
        <v>697.2</v>
      </c>
      <c r="H23" s="138">
        <f t="shared" si="1"/>
        <v>458.6</v>
      </c>
      <c r="I23" s="138">
        <f t="shared" si="0"/>
        <v>-204.09999999999991</v>
      </c>
      <c r="J23" s="155" t="s">
        <v>355</v>
      </c>
      <c r="K23" s="140">
        <f t="shared" si="6"/>
        <v>77.354931765228002</v>
      </c>
    </row>
    <row r="24" spans="1:11" ht="13.5" customHeight="1">
      <c r="A24" s="146" t="s">
        <v>356</v>
      </c>
      <c r="B24" s="156" t="s">
        <v>196</v>
      </c>
      <c r="C24" s="150"/>
      <c r="D24" s="157">
        <f>935.6-31.2</f>
        <v>904.4</v>
      </c>
      <c r="E24" s="153">
        <v>1769.3</v>
      </c>
      <c r="F24" s="138">
        <f t="shared" si="4"/>
        <v>864.9</v>
      </c>
      <c r="G24" s="154">
        <v>1644.1</v>
      </c>
      <c r="H24" s="138">
        <f>G24-D24</f>
        <v>739.69999999999993</v>
      </c>
      <c r="I24" s="138">
        <f>G24-E24</f>
        <v>-125.20000000000005</v>
      </c>
      <c r="J24" s="155" t="s">
        <v>357</v>
      </c>
      <c r="K24" s="140">
        <f>G24/E24*100</f>
        <v>92.923755157406887</v>
      </c>
    </row>
    <row r="25" spans="1:11" ht="22.5" customHeight="1">
      <c r="A25" s="146" t="s">
        <v>169</v>
      </c>
      <c r="B25" s="149" t="s">
        <v>197</v>
      </c>
      <c r="C25" s="158"/>
      <c r="D25" s="147">
        <f>D26+D27</f>
        <v>7484.1</v>
      </c>
      <c r="E25" s="138">
        <f>E26+E27</f>
        <v>8584.2999999999993</v>
      </c>
      <c r="F25" s="138">
        <f>E25-D25</f>
        <v>1100.1999999999989</v>
      </c>
      <c r="G25" s="139">
        <f>G26+G27</f>
        <v>7940.3</v>
      </c>
      <c r="H25" s="138">
        <f>H26+H27</f>
        <v>456.19999999999982</v>
      </c>
      <c r="I25" s="138">
        <f t="shared" ref="I25" si="8">I26+I27</f>
        <v>-644</v>
      </c>
      <c r="J25" s="140">
        <f t="shared" si="7"/>
        <v>106.09558931601661</v>
      </c>
      <c r="K25" s="140">
        <f t="shared" si="6"/>
        <v>92.497932271705324</v>
      </c>
    </row>
    <row r="26" spans="1:11" ht="24" customHeight="1">
      <c r="A26" s="146" t="s">
        <v>358</v>
      </c>
      <c r="B26" s="149" t="s">
        <v>209</v>
      </c>
      <c r="C26" s="158"/>
      <c r="D26" s="151">
        <f>1904.9+383.4</f>
        <v>2288.3000000000002</v>
      </c>
      <c r="E26" s="138">
        <v>4501</v>
      </c>
      <c r="F26" s="138">
        <f t="shared" si="4"/>
        <v>2212.6999999999998</v>
      </c>
      <c r="G26" s="139">
        <v>3925.9</v>
      </c>
      <c r="H26" s="138">
        <f>G26-D26</f>
        <v>1637.6</v>
      </c>
      <c r="I26" s="138">
        <f t="shared" si="0"/>
        <v>-575.09999999999991</v>
      </c>
      <c r="J26" s="155" t="s">
        <v>359</v>
      </c>
      <c r="K26" s="140">
        <f t="shared" si="6"/>
        <v>87.222839369029103</v>
      </c>
    </row>
    <row r="27" spans="1:11" ht="13.5" customHeight="1">
      <c r="A27" s="146" t="s">
        <v>360</v>
      </c>
      <c r="B27" s="152" t="s">
        <v>198</v>
      </c>
      <c r="C27" s="158"/>
      <c r="D27" s="159">
        <v>5195.8</v>
      </c>
      <c r="E27" s="138">
        <v>4083.3</v>
      </c>
      <c r="F27" s="138">
        <f t="shared" si="4"/>
        <v>-1112.5</v>
      </c>
      <c r="G27" s="139">
        <v>4014.4</v>
      </c>
      <c r="H27" s="138">
        <f t="shared" si="1"/>
        <v>-1181.4000000000001</v>
      </c>
      <c r="I27" s="138">
        <f t="shared" si="0"/>
        <v>-68.900000000000091</v>
      </c>
      <c r="J27" s="140">
        <f t="shared" si="7"/>
        <v>77.262404249586197</v>
      </c>
      <c r="K27" s="140">
        <f t="shared" si="6"/>
        <v>98.312639286851322</v>
      </c>
    </row>
    <row r="28" spans="1:11" ht="33" customHeight="1">
      <c r="A28" s="145" t="s">
        <v>361</v>
      </c>
      <c r="B28" s="144" t="s">
        <v>362</v>
      </c>
      <c r="C28" s="158"/>
      <c r="D28" s="159">
        <v>3100</v>
      </c>
      <c r="E28" s="138">
        <v>3155.7</v>
      </c>
      <c r="F28" s="138">
        <f t="shared" si="4"/>
        <v>55.699999999999818</v>
      </c>
      <c r="G28" s="139">
        <v>3155.2</v>
      </c>
      <c r="H28" s="138">
        <f>G28-D28</f>
        <v>55.199999999999818</v>
      </c>
      <c r="I28" s="138">
        <f>G28-E28</f>
        <v>-0.5</v>
      </c>
      <c r="J28" s="140">
        <f t="shared" si="7"/>
        <v>101.78064516129031</v>
      </c>
      <c r="K28" s="140">
        <f>G28/E28*100</f>
        <v>99.984155654846788</v>
      </c>
    </row>
    <row r="29" spans="1:11">
      <c r="A29" s="130" t="s">
        <v>2</v>
      </c>
      <c r="B29" s="131" t="s">
        <v>199</v>
      </c>
      <c r="C29" s="132"/>
      <c r="D29" s="133">
        <f>D30+D31+D32+D33+D34+D35+D36+D37</f>
        <v>709</v>
      </c>
      <c r="E29" s="133">
        <f>E30+E31+E32+E33+E34+E35+E36+E37</f>
        <v>613</v>
      </c>
      <c r="F29" s="133">
        <f>E29-D29</f>
        <v>-96</v>
      </c>
      <c r="G29" s="134">
        <f>G30+G31+G32+G33+G34+G35+G36+G37</f>
        <v>669.40000000000009</v>
      </c>
      <c r="H29" s="133">
        <f>G29-D29</f>
        <v>-39.599999999999909</v>
      </c>
      <c r="I29" s="133">
        <f t="shared" si="0"/>
        <v>56.400000000000091</v>
      </c>
      <c r="J29" s="142">
        <f>G29/D29*100</f>
        <v>94.414668547249661</v>
      </c>
      <c r="K29" s="142">
        <f>G29/E29*100</f>
        <v>109.20065252854813</v>
      </c>
    </row>
    <row r="30" spans="1:11" ht="21.75" customHeight="1">
      <c r="A30" s="160" t="s">
        <v>363</v>
      </c>
      <c r="B30" s="200" t="s">
        <v>364</v>
      </c>
      <c r="C30" s="202"/>
      <c r="D30" s="138">
        <v>230</v>
      </c>
      <c r="E30" s="138">
        <v>230</v>
      </c>
      <c r="F30" s="138">
        <f t="shared" si="4"/>
        <v>0</v>
      </c>
      <c r="G30" s="139">
        <v>244.6</v>
      </c>
      <c r="H30" s="138">
        <f t="shared" si="1"/>
        <v>14.599999999999994</v>
      </c>
      <c r="I30" s="138">
        <f t="shared" si="0"/>
        <v>14.599999999999994</v>
      </c>
      <c r="J30" s="140">
        <f>G30/D30*100</f>
        <v>106.34782608695652</v>
      </c>
      <c r="K30" s="140">
        <f>G30/E30*100</f>
        <v>106.34782608695652</v>
      </c>
    </row>
    <row r="31" spans="1:11" ht="12.75" customHeight="1">
      <c r="A31" s="160" t="s">
        <v>365</v>
      </c>
      <c r="B31" s="146" t="s">
        <v>366</v>
      </c>
      <c r="C31" s="158"/>
      <c r="D31" s="159">
        <v>40</v>
      </c>
      <c r="E31" s="138">
        <v>38</v>
      </c>
      <c r="F31" s="138">
        <f t="shared" si="4"/>
        <v>-2</v>
      </c>
      <c r="G31" s="139">
        <v>37.200000000000003</v>
      </c>
      <c r="H31" s="138">
        <f t="shared" si="1"/>
        <v>-2.7999999999999972</v>
      </c>
      <c r="I31" s="138">
        <f t="shared" si="0"/>
        <v>-0.79999999999999716</v>
      </c>
      <c r="J31" s="140">
        <f>G31/D31*100</f>
        <v>93</v>
      </c>
      <c r="K31" s="140">
        <f t="shared" ref="K31:K34" si="9">G31/E31*100</f>
        <v>97.894736842105274</v>
      </c>
    </row>
    <row r="32" spans="1:11" ht="12.75" customHeight="1">
      <c r="A32" s="160" t="s">
        <v>367</v>
      </c>
      <c r="B32" s="146" t="s">
        <v>200</v>
      </c>
      <c r="C32" s="158"/>
      <c r="D32" s="159">
        <v>349</v>
      </c>
      <c r="E32" s="138">
        <v>200</v>
      </c>
      <c r="F32" s="138">
        <f t="shared" si="4"/>
        <v>-149</v>
      </c>
      <c r="G32" s="139">
        <v>143.80000000000001</v>
      </c>
      <c r="H32" s="138">
        <f t="shared" si="1"/>
        <v>-205.2</v>
      </c>
      <c r="I32" s="138">
        <f t="shared" si="0"/>
        <v>-56.199999999999989</v>
      </c>
      <c r="J32" s="140">
        <f t="shared" ref="J32:J33" si="10">G32/D32*100</f>
        <v>41.203438395415475</v>
      </c>
      <c r="K32" s="140">
        <f t="shared" si="9"/>
        <v>71.900000000000006</v>
      </c>
    </row>
    <row r="33" spans="1:11" ht="12.75" customHeight="1">
      <c r="A33" s="160" t="s">
        <v>368</v>
      </c>
      <c r="B33" s="146" t="s">
        <v>218</v>
      </c>
      <c r="C33" s="158"/>
      <c r="D33" s="159">
        <v>90</v>
      </c>
      <c r="E33" s="138">
        <v>90</v>
      </c>
      <c r="F33" s="138">
        <f t="shared" si="4"/>
        <v>0</v>
      </c>
      <c r="G33" s="139">
        <v>54.1</v>
      </c>
      <c r="H33" s="138">
        <f t="shared" si="1"/>
        <v>-35.9</v>
      </c>
      <c r="I33" s="138">
        <f t="shared" si="0"/>
        <v>-35.9</v>
      </c>
      <c r="J33" s="140">
        <f t="shared" si="10"/>
        <v>60.111111111111114</v>
      </c>
      <c r="K33" s="140">
        <f t="shared" si="9"/>
        <v>60.111111111111114</v>
      </c>
    </row>
    <row r="34" spans="1:11" ht="12.75" customHeight="1">
      <c r="A34" s="160" t="s">
        <v>369</v>
      </c>
      <c r="B34" s="146" t="s">
        <v>370</v>
      </c>
      <c r="C34" s="158"/>
      <c r="D34" s="159"/>
      <c r="E34" s="138">
        <v>55</v>
      </c>
      <c r="F34" s="138">
        <f t="shared" si="4"/>
        <v>55</v>
      </c>
      <c r="G34" s="139">
        <v>58.9</v>
      </c>
      <c r="H34" s="138">
        <f t="shared" si="1"/>
        <v>58.9</v>
      </c>
      <c r="I34" s="138">
        <f t="shared" si="0"/>
        <v>3.8999999999999986</v>
      </c>
      <c r="J34" s="155" t="s">
        <v>371</v>
      </c>
      <c r="K34" s="140">
        <f t="shared" si="9"/>
        <v>107.09090909090908</v>
      </c>
    </row>
    <row r="35" spans="1:11" ht="12" customHeight="1">
      <c r="A35" s="160" t="s">
        <v>372</v>
      </c>
      <c r="B35" s="146" t="s">
        <v>10</v>
      </c>
      <c r="C35" s="158"/>
      <c r="D35" s="159"/>
      <c r="E35" s="138"/>
      <c r="F35" s="138"/>
      <c r="G35" s="139">
        <v>130.6</v>
      </c>
      <c r="H35" s="138">
        <f t="shared" si="1"/>
        <v>130.6</v>
      </c>
      <c r="I35" s="138">
        <f t="shared" si="0"/>
        <v>130.6</v>
      </c>
      <c r="J35" s="155" t="s">
        <v>373</v>
      </c>
      <c r="K35" s="155" t="s">
        <v>373</v>
      </c>
    </row>
    <row r="36" spans="1:11" ht="12" customHeight="1">
      <c r="A36" s="160" t="s">
        <v>374</v>
      </c>
      <c r="B36" s="146" t="s">
        <v>258</v>
      </c>
      <c r="C36" s="158"/>
      <c r="D36" s="159"/>
      <c r="E36" s="138"/>
      <c r="F36" s="138"/>
      <c r="G36" s="139">
        <v>0.2</v>
      </c>
      <c r="H36" s="138">
        <f t="shared" si="1"/>
        <v>0.2</v>
      </c>
      <c r="I36" s="138">
        <f t="shared" si="0"/>
        <v>0.2</v>
      </c>
      <c r="J36" s="155" t="s">
        <v>375</v>
      </c>
      <c r="K36" s="155" t="s">
        <v>375</v>
      </c>
    </row>
    <row r="37" spans="1:11" ht="12" customHeight="1">
      <c r="A37" s="160" t="s">
        <v>376</v>
      </c>
      <c r="B37" s="146" t="s">
        <v>225</v>
      </c>
      <c r="C37" s="158"/>
      <c r="D37" s="159"/>
      <c r="E37" s="138"/>
      <c r="F37" s="138"/>
      <c r="G37" s="139">
        <v>0</v>
      </c>
      <c r="H37" s="138">
        <f t="shared" si="1"/>
        <v>0</v>
      </c>
      <c r="I37" s="138">
        <f t="shared" si="0"/>
        <v>0</v>
      </c>
      <c r="J37" s="140">
        <v>0</v>
      </c>
      <c r="K37" s="140">
        <v>0</v>
      </c>
    </row>
    <row r="38" spans="1:11">
      <c r="A38" s="130" t="s">
        <v>3</v>
      </c>
      <c r="B38" s="131" t="s">
        <v>201</v>
      </c>
      <c r="C38" s="132"/>
      <c r="D38" s="133">
        <f>D39+D40+D41+D43+D44+D42</f>
        <v>8016.3</v>
      </c>
      <c r="E38" s="133">
        <f>E39+E40+E41+E43+E44+E42</f>
        <v>9191.6</v>
      </c>
      <c r="F38" s="133">
        <f>E38-D38</f>
        <v>1175.3000000000002</v>
      </c>
      <c r="G38" s="134">
        <f>G39+G40+G41+G43+G44+G42</f>
        <v>8890.5999999999985</v>
      </c>
      <c r="H38" s="133">
        <f>G38-D38</f>
        <v>874.29999999999836</v>
      </c>
      <c r="I38" s="133">
        <f t="shared" si="0"/>
        <v>-301.00000000000182</v>
      </c>
      <c r="J38" s="142">
        <f>G38/D38*100</f>
        <v>110.90652794930327</v>
      </c>
      <c r="K38" s="142">
        <f>G38/E38*100</f>
        <v>96.725270899516929</v>
      </c>
    </row>
    <row r="39" spans="1:11" ht="21">
      <c r="A39" s="161" t="s">
        <v>202</v>
      </c>
      <c r="B39" s="156" t="s">
        <v>203</v>
      </c>
      <c r="C39" s="123"/>
      <c r="D39" s="138">
        <v>169.8</v>
      </c>
      <c r="E39" s="138">
        <v>201</v>
      </c>
      <c r="F39" s="138">
        <f t="shared" si="4"/>
        <v>31.199999999999989</v>
      </c>
      <c r="G39" s="139">
        <v>176</v>
      </c>
      <c r="H39" s="138">
        <f t="shared" si="1"/>
        <v>6.1999999999999886</v>
      </c>
      <c r="I39" s="138">
        <f t="shared" si="0"/>
        <v>-25</v>
      </c>
      <c r="J39" s="140">
        <f t="shared" ref="J39:J45" si="11">G39/D39*100</f>
        <v>103.65135453474676</v>
      </c>
      <c r="K39" s="140">
        <f t="shared" si="6"/>
        <v>87.562189054726375</v>
      </c>
    </row>
    <row r="40" spans="1:11">
      <c r="A40" s="136" t="s">
        <v>377</v>
      </c>
      <c r="B40" s="137" t="s">
        <v>201</v>
      </c>
      <c r="C40" s="123"/>
      <c r="D40" s="138">
        <v>1524</v>
      </c>
      <c r="E40" s="138">
        <v>1736.6</v>
      </c>
      <c r="F40" s="138">
        <f>E40-D40</f>
        <v>212.59999999999991</v>
      </c>
      <c r="G40" s="139">
        <v>1540.6</v>
      </c>
      <c r="H40" s="138">
        <f t="shared" si="1"/>
        <v>16.599999999999909</v>
      </c>
      <c r="I40" s="138">
        <f>G40-E40</f>
        <v>-196</v>
      </c>
      <c r="J40" s="140">
        <f t="shared" si="11"/>
        <v>101.08923884514437</v>
      </c>
      <c r="K40" s="140">
        <f t="shared" si="6"/>
        <v>88.713578256363007</v>
      </c>
    </row>
    <row r="41" spans="1:11" ht="22.5" customHeight="1">
      <c r="A41" s="160" t="s">
        <v>378</v>
      </c>
      <c r="B41" s="200" t="s">
        <v>379</v>
      </c>
      <c r="C41" s="202"/>
      <c r="D41" s="159">
        <v>2282.5</v>
      </c>
      <c r="E41" s="138">
        <v>2544</v>
      </c>
      <c r="F41" s="138">
        <f t="shared" si="4"/>
        <v>261.5</v>
      </c>
      <c r="G41" s="139">
        <v>2455.6999999999998</v>
      </c>
      <c r="H41" s="138">
        <f t="shared" si="1"/>
        <v>173.19999999999982</v>
      </c>
      <c r="I41" s="138">
        <f t="shared" si="0"/>
        <v>-88.300000000000182</v>
      </c>
      <c r="J41" s="140">
        <f t="shared" si="11"/>
        <v>107.5881708652793</v>
      </c>
      <c r="K41" s="140">
        <f t="shared" si="6"/>
        <v>96.529088050314456</v>
      </c>
    </row>
    <row r="42" spans="1:11" ht="14.4" customHeight="1">
      <c r="A42" s="160" t="s">
        <v>380</v>
      </c>
      <c r="B42" s="158" t="s">
        <v>234</v>
      </c>
      <c r="C42" s="158"/>
      <c r="D42" s="159">
        <v>1100</v>
      </c>
      <c r="E42" s="138">
        <v>1400</v>
      </c>
      <c r="F42" s="138">
        <f t="shared" si="4"/>
        <v>300</v>
      </c>
      <c r="G42" s="139">
        <v>1527.4</v>
      </c>
      <c r="H42" s="138">
        <f t="shared" si="1"/>
        <v>427.40000000000009</v>
      </c>
      <c r="I42" s="138">
        <f t="shared" si="0"/>
        <v>127.40000000000009</v>
      </c>
      <c r="J42" s="140"/>
      <c r="K42" s="140">
        <f t="shared" si="6"/>
        <v>109.1</v>
      </c>
    </row>
    <row r="43" spans="1:11" ht="13.5" customHeight="1">
      <c r="A43" s="160" t="s">
        <v>381</v>
      </c>
      <c r="B43" s="158" t="s">
        <v>382</v>
      </c>
      <c r="C43" s="158"/>
      <c r="D43" s="159">
        <v>160</v>
      </c>
      <c r="E43" s="138">
        <v>160</v>
      </c>
      <c r="F43" s="138">
        <f t="shared" si="4"/>
        <v>0</v>
      </c>
      <c r="G43" s="139">
        <v>121.4</v>
      </c>
      <c r="H43" s="138">
        <f t="shared" si="1"/>
        <v>-38.599999999999994</v>
      </c>
      <c r="I43" s="138">
        <f t="shared" si="0"/>
        <v>-38.599999999999994</v>
      </c>
      <c r="J43" s="140">
        <f t="shared" si="11"/>
        <v>75.875</v>
      </c>
      <c r="K43" s="140">
        <f t="shared" si="6"/>
        <v>75.875</v>
      </c>
    </row>
    <row r="44" spans="1:11" ht="12" customHeight="1">
      <c r="A44" s="160" t="s">
        <v>383</v>
      </c>
      <c r="B44" s="158" t="s">
        <v>204</v>
      </c>
      <c r="C44" s="158"/>
      <c r="D44" s="159">
        <v>2780</v>
      </c>
      <c r="E44" s="138">
        <v>3150</v>
      </c>
      <c r="F44" s="138">
        <f t="shared" si="4"/>
        <v>370</v>
      </c>
      <c r="G44" s="139">
        <v>3069.5</v>
      </c>
      <c r="H44" s="138">
        <f t="shared" si="1"/>
        <v>289.5</v>
      </c>
      <c r="I44" s="138">
        <f t="shared" si="0"/>
        <v>-80.5</v>
      </c>
      <c r="J44" s="140">
        <f t="shared" si="11"/>
        <v>110.41366906474821</v>
      </c>
      <c r="K44" s="140">
        <f t="shared" si="6"/>
        <v>97.444444444444443</v>
      </c>
    </row>
    <row r="45" spans="1:11" ht="22.5" customHeight="1">
      <c r="A45" s="160" t="s">
        <v>384</v>
      </c>
      <c r="B45" s="162" t="s">
        <v>385</v>
      </c>
      <c r="C45" s="158"/>
      <c r="D45" s="159">
        <v>2700</v>
      </c>
      <c r="E45" s="138">
        <v>3050</v>
      </c>
      <c r="F45" s="138">
        <f t="shared" si="4"/>
        <v>350</v>
      </c>
      <c r="G45" s="139">
        <v>2980.3</v>
      </c>
      <c r="H45" s="138">
        <f t="shared" si="1"/>
        <v>280.30000000000018</v>
      </c>
      <c r="I45" s="138">
        <f t="shared" si="0"/>
        <v>-69.699999999999818</v>
      </c>
      <c r="J45" s="140">
        <f t="shared" si="11"/>
        <v>110.38148148148149</v>
      </c>
      <c r="K45" s="140">
        <f t="shared" si="6"/>
        <v>97.714754098360658</v>
      </c>
    </row>
    <row r="46" spans="1:11">
      <c r="A46" s="136" t="s">
        <v>4</v>
      </c>
      <c r="B46" s="123" t="s">
        <v>386</v>
      </c>
      <c r="C46" s="123"/>
      <c r="D46" s="163">
        <v>110</v>
      </c>
      <c r="E46" s="138">
        <v>110</v>
      </c>
      <c r="F46" s="138">
        <f t="shared" si="4"/>
        <v>0</v>
      </c>
      <c r="G46" s="139">
        <v>303.39999999999998</v>
      </c>
      <c r="H46" s="138">
        <f t="shared" si="1"/>
        <v>193.39999999999998</v>
      </c>
      <c r="I46" s="138">
        <f t="shared" si="0"/>
        <v>193.39999999999998</v>
      </c>
      <c r="J46" s="155" t="s">
        <v>387</v>
      </c>
      <c r="K46" s="155" t="s">
        <v>387</v>
      </c>
    </row>
    <row r="47" spans="1:11">
      <c r="A47" s="136" t="s">
        <v>5</v>
      </c>
      <c r="B47" s="123" t="s">
        <v>210</v>
      </c>
      <c r="C47" s="123"/>
      <c r="D47" s="163">
        <v>300</v>
      </c>
      <c r="E47" s="138">
        <v>300</v>
      </c>
      <c r="F47" s="138">
        <f t="shared" si="4"/>
        <v>0</v>
      </c>
      <c r="G47" s="139">
        <v>525.9</v>
      </c>
      <c r="H47" s="138">
        <f t="shared" si="1"/>
        <v>225.89999999999998</v>
      </c>
      <c r="I47" s="138">
        <f t="shared" si="0"/>
        <v>225.89999999999998</v>
      </c>
      <c r="J47" s="155" t="s">
        <v>359</v>
      </c>
      <c r="K47" s="155" t="s">
        <v>359</v>
      </c>
    </row>
    <row r="48" spans="1:11" ht="12.75" customHeight="1">
      <c r="A48" s="145" t="s">
        <v>6</v>
      </c>
      <c r="B48" s="203" t="s">
        <v>205</v>
      </c>
      <c r="C48" s="204"/>
      <c r="D48" s="159">
        <v>200</v>
      </c>
      <c r="E48" s="138">
        <v>420</v>
      </c>
      <c r="F48" s="138">
        <f t="shared" si="4"/>
        <v>220</v>
      </c>
      <c r="G48" s="139">
        <v>411</v>
      </c>
      <c r="H48" s="138">
        <f t="shared" si="1"/>
        <v>211</v>
      </c>
      <c r="I48" s="138">
        <f t="shared" si="0"/>
        <v>-9</v>
      </c>
      <c r="J48" s="155" t="s">
        <v>388</v>
      </c>
      <c r="K48" s="140">
        <f t="shared" si="6"/>
        <v>97.857142857142847</v>
      </c>
    </row>
    <row r="49" spans="1:11" ht="12.75" customHeight="1">
      <c r="A49" s="145" t="s">
        <v>253</v>
      </c>
      <c r="B49" s="164" t="s">
        <v>219</v>
      </c>
      <c r="C49" s="164"/>
      <c r="D49" s="159">
        <v>150</v>
      </c>
      <c r="E49" s="138">
        <v>300</v>
      </c>
      <c r="F49" s="138">
        <f t="shared" si="4"/>
        <v>150</v>
      </c>
      <c r="G49" s="139">
        <v>287.10000000000002</v>
      </c>
      <c r="H49" s="138">
        <f t="shared" si="1"/>
        <v>137.10000000000002</v>
      </c>
      <c r="I49" s="138">
        <f t="shared" si="0"/>
        <v>-12.899999999999977</v>
      </c>
      <c r="J49" s="155" t="s">
        <v>389</v>
      </c>
      <c r="K49" s="140">
        <f t="shared" si="6"/>
        <v>95.7</v>
      </c>
    </row>
    <row r="50" spans="1:11" ht="12.75" customHeight="1">
      <c r="A50" s="165" t="s">
        <v>7</v>
      </c>
      <c r="B50" s="166" t="s">
        <v>390</v>
      </c>
      <c r="C50" s="167"/>
      <c r="D50" s="168">
        <f t="shared" ref="D50:I50" si="12">D7+D15+D29+D38+D46+D47+D48</f>
        <v>108442.3</v>
      </c>
      <c r="E50" s="168">
        <f t="shared" si="12"/>
        <v>118451.3</v>
      </c>
      <c r="F50" s="168">
        <f t="shared" si="12"/>
        <v>10008.999999999996</v>
      </c>
      <c r="G50" s="169">
        <f t="shared" si="12"/>
        <v>120823.79999999999</v>
      </c>
      <c r="H50" s="168">
        <f t="shared" si="12"/>
        <v>12381.499999999993</v>
      </c>
      <c r="I50" s="168">
        <f t="shared" si="12"/>
        <v>2372.4999999999923</v>
      </c>
      <c r="J50" s="170">
        <f>G50/D50*100</f>
        <v>111.41759258149264</v>
      </c>
      <c r="K50" s="170">
        <f>G50/E50*100</f>
        <v>102.00293285088469</v>
      </c>
    </row>
    <row r="51" spans="1:11" ht="12.75" customHeight="1">
      <c r="A51" s="171"/>
      <c r="B51" s="120"/>
      <c r="C51" s="120"/>
      <c r="D51" s="172"/>
      <c r="E51" s="172"/>
      <c r="F51" s="173"/>
      <c r="G51" s="173"/>
      <c r="H51" s="173"/>
      <c r="I51" s="173"/>
    </row>
    <row r="52" spans="1:11">
      <c r="A52" s="120"/>
      <c r="B52" s="120"/>
      <c r="D52" s="174"/>
      <c r="E52" s="175"/>
      <c r="F52" s="175"/>
      <c r="G52" s="141"/>
      <c r="H52" s="172"/>
      <c r="I52" s="141"/>
    </row>
  </sheetData>
  <mergeCells count="10">
    <mergeCell ref="B17:C17"/>
    <mergeCell ref="B30:C30"/>
    <mergeCell ref="B41:C41"/>
    <mergeCell ref="B48:C48"/>
    <mergeCell ref="A4:A5"/>
    <mergeCell ref="B4:B5"/>
    <mergeCell ref="J1:K1"/>
    <mergeCell ref="B2:I2"/>
    <mergeCell ref="D4:I4"/>
    <mergeCell ref="J4:K4"/>
  </mergeCells>
  <phoneticPr fontId="0" type="noConversion"/>
  <pageMargins left="1.0629921259842521" right="0.94488188976377963" top="0.86614173228346458" bottom="0.62992125984251968" header="0.51181102362204722" footer="0.51181102362204722"/>
  <pageSetup paperSize="9" orientation="landscape" horizontalDpi="4294967293" verticalDpi="4294967293" r:id="rId1"/>
  <headerFooter differentFirst="1" alignWithMargins="0">
    <oddHeader>&amp;C&amp;N&amp;R1 lentelė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zoomScaleNormal="100" workbookViewId="0">
      <selection activeCell="F18" sqref="F18"/>
    </sheetView>
  </sheetViews>
  <sheetFormatPr defaultRowHeight="13.2"/>
  <cols>
    <col min="1" max="1" width="6" customWidth="1"/>
    <col min="4" max="4" width="7.44140625" customWidth="1"/>
    <col min="5" max="5" width="17.5546875" customWidth="1"/>
    <col min="6" max="6" width="12.33203125" customWidth="1"/>
    <col min="7" max="7" width="9.44140625" customWidth="1"/>
    <col min="8" max="8" width="10.44140625" customWidth="1"/>
  </cols>
  <sheetData>
    <row r="1" spans="1:8">
      <c r="H1" t="s">
        <v>156</v>
      </c>
    </row>
    <row r="3" spans="1:8">
      <c r="A3" s="212" t="s">
        <v>267</v>
      </c>
      <c r="B3" s="212"/>
      <c r="C3" s="212"/>
      <c r="D3" s="212"/>
      <c r="E3" s="212"/>
      <c r="F3" s="212"/>
      <c r="G3" s="212"/>
      <c r="H3" s="212"/>
    </row>
    <row r="4" spans="1:8">
      <c r="A4" s="212" t="s">
        <v>410</v>
      </c>
      <c r="B4" s="212"/>
      <c r="C4" s="212"/>
      <c r="D4" s="212"/>
      <c r="E4" s="212"/>
      <c r="F4" s="212"/>
      <c r="G4" s="212"/>
      <c r="H4" s="212"/>
    </row>
    <row r="5" spans="1:8">
      <c r="A5" s="40"/>
      <c r="B5" s="40"/>
      <c r="C5" s="40"/>
      <c r="D5" s="40"/>
      <c r="E5" s="40"/>
      <c r="F5" s="40"/>
      <c r="G5" s="40"/>
      <c r="H5" s="40"/>
    </row>
    <row r="6" spans="1:8">
      <c r="H6" s="54" t="s">
        <v>9</v>
      </c>
    </row>
    <row r="7" spans="1:8" ht="23.25" customHeight="1">
      <c r="A7" s="213" t="s">
        <v>259</v>
      </c>
      <c r="B7" s="217" t="s">
        <v>11</v>
      </c>
      <c r="C7" s="218"/>
      <c r="D7" s="218"/>
      <c r="E7" s="219"/>
      <c r="F7" s="215" t="s">
        <v>12</v>
      </c>
      <c r="G7" s="213" t="s">
        <v>327</v>
      </c>
      <c r="H7" s="215" t="s">
        <v>328</v>
      </c>
    </row>
    <row r="8" spans="1:8">
      <c r="A8" s="214"/>
      <c r="B8" s="220"/>
      <c r="C8" s="221"/>
      <c r="D8" s="221"/>
      <c r="E8" s="222"/>
      <c r="F8" s="216"/>
      <c r="G8" s="214"/>
      <c r="H8" s="216"/>
    </row>
    <row r="9" spans="1:8">
      <c r="A9" s="3" t="s">
        <v>0</v>
      </c>
      <c r="B9" s="205" t="s">
        <v>13</v>
      </c>
      <c r="C9" s="206"/>
      <c r="D9" s="206"/>
      <c r="E9" s="207"/>
      <c r="F9" s="3">
        <v>145.6</v>
      </c>
      <c r="G9" s="3">
        <v>139</v>
      </c>
      <c r="H9" s="6">
        <f t="shared" ref="H9:H48" si="0">SUM(G9/F9*100)</f>
        <v>95.467032967032978</v>
      </c>
    </row>
    <row r="10" spans="1:8">
      <c r="A10" s="3" t="s">
        <v>1</v>
      </c>
      <c r="B10" s="205" t="s">
        <v>14</v>
      </c>
      <c r="C10" s="206"/>
      <c r="D10" s="206"/>
      <c r="E10" s="207"/>
      <c r="F10" s="3">
        <v>100.4</v>
      </c>
      <c r="G10" s="3">
        <v>98.5</v>
      </c>
      <c r="H10" s="6">
        <f t="shared" si="0"/>
        <v>98.107569721115524</v>
      </c>
    </row>
    <row r="11" spans="1:8">
      <c r="A11" s="3" t="s">
        <v>2</v>
      </c>
      <c r="B11" s="205" t="s">
        <v>235</v>
      </c>
      <c r="C11" s="206"/>
      <c r="D11" s="206"/>
      <c r="E11" s="207"/>
      <c r="F11" s="3">
        <v>93.6</v>
      </c>
      <c r="G11" s="3">
        <v>87.3</v>
      </c>
      <c r="H11" s="6">
        <f t="shared" si="0"/>
        <v>93.269230769230774</v>
      </c>
    </row>
    <row r="12" spans="1:8">
      <c r="A12" s="3" t="s">
        <v>3</v>
      </c>
      <c r="B12" s="205" t="s">
        <v>15</v>
      </c>
      <c r="C12" s="206"/>
      <c r="D12" s="206"/>
      <c r="E12" s="207"/>
      <c r="F12" s="3">
        <v>53</v>
      </c>
      <c r="G12" s="3">
        <v>40.6</v>
      </c>
      <c r="H12" s="6">
        <f t="shared" si="0"/>
        <v>76.603773584905667</v>
      </c>
    </row>
    <row r="13" spans="1:8">
      <c r="A13" s="3" t="s">
        <v>4</v>
      </c>
      <c r="B13" s="205" t="s">
        <v>241</v>
      </c>
      <c r="C13" s="206"/>
      <c r="D13" s="206"/>
      <c r="E13" s="207"/>
      <c r="F13" s="3">
        <v>100.9</v>
      </c>
      <c r="G13" s="3">
        <v>97.7</v>
      </c>
      <c r="H13" s="6">
        <f t="shared" si="0"/>
        <v>96.828543111992076</v>
      </c>
    </row>
    <row r="14" spans="1:8">
      <c r="A14" s="3" t="s">
        <v>5</v>
      </c>
      <c r="B14" s="205" t="s">
        <v>16</v>
      </c>
      <c r="C14" s="206"/>
      <c r="D14" s="206"/>
      <c r="E14" s="207"/>
      <c r="F14" s="3">
        <v>166.8</v>
      </c>
      <c r="G14" s="3">
        <v>163.9</v>
      </c>
      <c r="H14" s="6">
        <f t="shared" si="0"/>
        <v>98.261390887290162</v>
      </c>
    </row>
    <row r="15" spans="1:8">
      <c r="A15" s="3" t="s">
        <v>6</v>
      </c>
      <c r="B15" s="205" t="s">
        <v>268</v>
      </c>
      <c r="C15" s="206"/>
      <c r="D15" s="206"/>
      <c r="E15" s="207"/>
      <c r="F15" s="3">
        <v>45.3</v>
      </c>
      <c r="G15" s="3">
        <v>45.3</v>
      </c>
      <c r="H15" s="6">
        <f t="shared" si="0"/>
        <v>100</v>
      </c>
    </row>
    <row r="16" spans="1:8" ht="13.8" customHeight="1">
      <c r="A16" s="3" t="s">
        <v>7</v>
      </c>
      <c r="B16" s="294" t="s">
        <v>411</v>
      </c>
      <c r="C16" s="295"/>
      <c r="D16" s="295"/>
      <c r="E16" s="296"/>
      <c r="F16" s="3">
        <v>13.4</v>
      </c>
      <c r="G16" s="3">
        <v>12.5</v>
      </c>
      <c r="H16" s="6">
        <f t="shared" si="0"/>
        <v>93.28358208955224</v>
      </c>
    </row>
    <row r="17" spans="1:8">
      <c r="A17" s="3" t="s">
        <v>17</v>
      </c>
      <c r="B17" s="205" t="s">
        <v>18</v>
      </c>
      <c r="C17" s="206"/>
      <c r="D17" s="206"/>
      <c r="E17" s="207"/>
      <c r="F17" s="3">
        <v>120.2</v>
      </c>
      <c r="G17" s="3">
        <v>116.5</v>
      </c>
      <c r="H17" s="6">
        <f t="shared" si="0"/>
        <v>96.921797004991689</v>
      </c>
    </row>
    <row r="18" spans="1:8">
      <c r="A18" s="3" t="s">
        <v>19</v>
      </c>
      <c r="B18" s="205" t="s">
        <v>21</v>
      </c>
      <c r="C18" s="206"/>
      <c r="D18" s="206"/>
      <c r="E18" s="207"/>
      <c r="F18" s="3">
        <v>60.8</v>
      </c>
      <c r="G18" s="3">
        <v>57.4</v>
      </c>
      <c r="H18" s="6">
        <f t="shared" si="0"/>
        <v>94.40789473684211</v>
      </c>
    </row>
    <row r="19" spans="1:8">
      <c r="A19" s="3" t="s">
        <v>20</v>
      </c>
      <c r="B19" s="205" t="s">
        <v>23</v>
      </c>
      <c r="C19" s="206"/>
      <c r="D19" s="206"/>
      <c r="E19" s="207"/>
      <c r="F19" s="3">
        <v>113</v>
      </c>
      <c r="G19" s="3">
        <v>105</v>
      </c>
      <c r="H19" s="6">
        <f t="shared" si="0"/>
        <v>92.920353982300881</v>
      </c>
    </row>
    <row r="20" spans="1:8">
      <c r="A20" s="3" t="s">
        <v>22</v>
      </c>
      <c r="B20" s="205" t="s">
        <v>26</v>
      </c>
      <c r="C20" s="206"/>
      <c r="D20" s="206"/>
      <c r="E20" s="207"/>
      <c r="F20" s="3">
        <v>69.8</v>
      </c>
      <c r="G20" s="3">
        <v>65.400000000000006</v>
      </c>
      <c r="H20" s="6">
        <f t="shared" si="0"/>
        <v>93.696275071633252</v>
      </c>
    </row>
    <row r="21" spans="1:8">
      <c r="A21" s="3" t="s">
        <v>24</v>
      </c>
      <c r="B21" s="205" t="s">
        <v>29</v>
      </c>
      <c r="C21" s="206"/>
      <c r="D21" s="206"/>
      <c r="E21" s="207"/>
      <c r="F21" s="3">
        <v>131.4</v>
      </c>
      <c r="G21" s="3">
        <v>124.8</v>
      </c>
      <c r="H21" s="6">
        <f t="shared" si="0"/>
        <v>94.977168949771681</v>
      </c>
    </row>
    <row r="22" spans="1:8">
      <c r="A22" s="3" t="s">
        <v>25</v>
      </c>
      <c r="B22" s="205" t="s">
        <v>31</v>
      </c>
      <c r="C22" s="206"/>
      <c r="D22" s="206"/>
      <c r="E22" s="207"/>
      <c r="F22" s="3">
        <v>119.5</v>
      </c>
      <c r="G22" s="3">
        <v>113.2</v>
      </c>
      <c r="H22" s="6">
        <f t="shared" si="0"/>
        <v>94.728033472803347</v>
      </c>
    </row>
    <row r="23" spans="1:8">
      <c r="A23" s="3" t="s">
        <v>27</v>
      </c>
      <c r="B23" s="205" t="s">
        <v>34</v>
      </c>
      <c r="C23" s="206"/>
      <c r="D23" s="206"/>
      <c r="E23" s="207"/>
      <c r="F23" s="3">
        <v>126</v>
      </c>
      <c r="G23" s="3">
        <v>117.3</v>
      </c>
      <c r="H23" s="6">
        <f t="shared" si="0"/>
        <v>93.095238095238102</v>
      </c>
    </row>
    <row r="24" spans="1:8">
      <c r="A24" s="3" t="s">
        <v>28</v>
      </c>
      <c r="B24" s="205" t="s">
        <v>36</v>
      </c>
      <c r="C24" s="206"/>
      <c r="D24" s="206"/>
      <c r="E24" s="207"/>
      <c r="F24" s="3">
        <v>133.6</v>
      </c>
      <c r="G24" s="3">
        <v>123.9</v>
      </c>
      <c r="H24" s="6">
        <f t="shared" si="0"/>
        <v>92.739520958083844</v>
      </c>
    </row>
    <row r="25" spans="1:8">
      <c r="A25" s="3" t="s">
        <v>30</v>
      </c>
      <c r="B25" s="205" t="s">
        <v>38</v>
      </c>
      <c r="C25" s="206"/>
      <c r="D25" s="206"/>
      <c r="E25" s="207"/>
      <c r="F25" s="3">
        <v>48.2</v>
      </c>
      <c r="G25" s="3">
        <v>48.1</v>
      </c>
      <c r="H25" s="6">
        <f t="shared" si="0"/>
        <v>99.792531120331944</v>
      </c>
    </row>
    <row r="26" spans="1:8">
      <c r="A26" s="3" t="s">
        <v>32</v>
      </c>
      <c r="B26" s="205" t="s">
        <v>44</v>
      </c>
      <c r="C26" s="206"/>
      <c r="D26" s="206"/>
      <c r="E26" s="207"/>
      <c r="F26" s="3">
        <v>131.4</v>
      </c>
      <c r="G26" s="3">
        <v>117.6</v>
      </c>
      <c r="H26" s="6">
        <f t="shared" si="0"/>
        <v>89.49771689497716</v>
      </c>
    </row>
    <row r="27" spans="1:8">
      <c r="A27" s="3" t="s">
        <v>33</v>
      </c>
      <c r="B27" s="205" t="s">
        <v>47</v>
      </c>
      <c r="C27" s="206"/>
      <c r="D27" s="206"/>
      <c r="E27" s="207"/>
      <c r="F27" s="3">
        <v>123.8</v>
      </c>
      <c r="G27" s="3">
        <v>122</v>
      </c>
      <c r="H27" s="6">
        <f t="shared" si="0"/>
        <v>98.546042003231022</v>
      </c>
    </row>
    <row r="28" spans="1:8">
      <c r="A28" s="3" t="s">
        <v>35</v>
      </c>
      <c r="B28" s="205" t="s">
        <v>50</v>
      </c>
      <c r="C28" s="206"/>
      <c r="D28" s="206"/>
      <c r="E28" s="207"/>
      <c r="F28" s="3">
        <v>92.1</v>
      </c>
      <c r="G28" s="3">
        <v>79.8</v>
      </c>
      <c r="H28" s="6">
        <f t="shared" si="0"/>
        <v>86.644951140065146</v>
      </c>
    </row>
    <row r="29" spans="1:8">
      <c r="A29" s="3" t="s">
        <v>37</v>
      </c>
      <c r="B29" s="205" t="s">
        <v>54</v>
      </c>
      <c r="C29" s="206"/>
      <c r="D29" s="206"/>
      <c r="E29" s="207"/>
      <c r="F29" s="3">
        <v>17</v>
      </c>
      <c r="G29" s="3">
        <v>16.600000000000001</v>
      </c>
      <c r="H29" s="6">
        <f t="shared" si="0"/>
        <v>97.64705882352942</v>
      </c>
    </row>
    <row r="30" spans="1:8">
      <c r="A30" s="3" t="s">
        <v>39</v>
      </c>
      <c r="B30" s="205" t="s">
        <v>56</v>
      </c>
      <c r="C30" s="206"/>
      <c r="D30" s="206"/>
      <c r="E30" s="207"/>
      <c r="F30" s="3">
        <v>114.6</v>
      </c>
      <c r="G30" s="3">
        <v>112.9</v>
      </c>
      <c r="H30" s="6">
        <f t="shared" si="0"/>
        <v>98.516579406631777</v>
      </c>
    </row>
    <row r="31" spans="1:8">
      <c r="A31" s="16" t="s">
        <v>40</v>
      </c>
      <c r="B31" s="211" t="s">
        <v>120</v>
      </c>
      <c r="C31" s="206"/>
      <c r="D31" s="206"/>
      <c r="E31" s="207"/>
      <c r="F31" s="3">
        <v>0.5</v>
      </c>
      <c r="G31" s="3">
        <v>0.3</v>
      </c>
      <c r="H31" s="6">
        <f t="shared" si="0"/>
        <v>60</v>
      </c>
    </row>
    <row r="32" spans="1:8" ht="15" customHeight="1">
      <c r="A32" s="16" t="s">
        <v>41</v>
      </c>
      <c r="B32" s="205" t="s">
        <v>59</v>
      </c>
      <c r="C32" s="206"/>
      <c r="D32" s="206"/>
      <c r="E32" s="207"/>
      <c r="F32" s="3">
        <v>92</v>
      </c>
      <c r="G32" s="3">
        <v>90.4</v>
      </c>
      <c r="H32" s="6">
        <f t="shared" si="0"/>
        <v>98.260869565217405</v>
      </c>
    </row>
    <row r="33" spans="1:8" ht="13.5" customHeight="1">
      <c r="A33" s="16" t="s">
        <v>42</v>
      </c>
      <c r="B33" s="208" t="s">
        <v>61</v>
      </c>
      <c r="C33" s="209"/>
      <c r="D33" s="209"/>
      <c r="E33" s="210"/>
      <c r="F33" s="3">
        <v>4</v>
      </c>
      <c r="G33" s="3">
        <v>2.5</v>
      </c>
      <c r="H33" s="6">
        <f t="shared" si="0"/>
        <v>62.5</v>
      </c>
    </row>
    <row r="34" spans="1:8" ht="13.5" customHeight="1">
      <c r="A34" s="16" t="s">
        <v>43</v>
      </c>
      <c r="B34" s="205" t="s">
        <v>63</v>
      </c>
      <c r="C34" s="206"/>
      <c r="D34" s="206"/>
      <c r="E34" s="207"/>
      <c r="F34" s="3">
        <v>64.900000000000006</v>
      </c>
      <c r="G34" s="3">
        <v>43.2</v>
      </c>
      <c r="H34" s="6">
        <f t="shared" si="0"/>
        <v>66.563944530046228</v>
      </c>
    </row>
    <row r="35" spans="1:8" ht="13.5" customHeight="1">
      <c r="A35" s="16" t="s">
        <v>45</v>
      </c>
      <c r="B35" s="205" t="s">
        <v>65</v>
      </c>
      <c r="C35" s="206"/>
      <c r="D35" s="206"/>
      <c r="E35" s="207"/>
      <c r="F35" s="3">
        <v>77.599999999999994</v>
      </c>
      <c r="G35" s="3">
        <v>76.400000000000006</v>
      </c>
      <c r="H35" s="6">
        <f t="shared" si="0"/>
        <v>98.453608247422693</v>
      </c>
    </row>
    <row r="36" spans="1:8" ht="13.5" customHeight="1">
      <c r="A36" s="16" t="s">
        <v>46</v>
      </c>
      <c r="B36" s="205" t="s">
        <v>66</v>
      </c>
      <c r="C36" s="206"/>
      <c r="D36" s="206"/>
      <c r="E36" s="207"/>
      <c r="F36" s="3">
        <v>53.5</v>
      </c>
      <c r="G36" s="3">
        <v>52.5</v>
      </c>
      <c r="H36" s="6">
        <f t="shared" si="0"/>
        <v>98.130841121495322</v>
      </c>
    </row>
    <row r="37" spans="1:8">
      <c r="A37" s="16" t="s">
        <v>48</v>
      </c>
      <c r="B37" s="205" t="s">
        <v>67</v>
      </c>
      <c r="C37" s="206"/>
      <c r="D37" s="206"/>
      <c r="E37" s="207"/>
      <c r="F37" s="3">
        <v>1376</v>
      </c>
      <c r="G37" s="3">
        <v>1375.8</v>
      </c>
      <c r="H37" s="6">
        <f t="shared" si="0"/>
        <v>99.985465116279073</v>
      </c>
    </row>
    <row r="38" spans="1:8">
      <c r="A38" s="16" t="s">
        <v>49</v>
      </c>
      <c r="B38" s="205" t="s">
        <v>68</v>
      </c>
      <c r="C38" s="206"/>
      <c r="D38" s="206"/>
      <c r="E38" s="207"/>
      <c r="F38" s="3">
        <v>7</v>
      </c>
      <c r="G38" s="3">
        <v>6.2</v>
      </c>
      <c r="H38" s="6">
        <f t="shared" si="0"/>
        <v>88.571428571428584</v>
      </c>
    </row>
    <row r="39" spans="1:8">
      <c r="A39" s="16" t="s">
        <v>51</v>
      </c>
      <c r="B39" s="205" t="s">
        <v>69</v>
      </c>
      <c r="C39" s="206"/>
      <c r="D39" s="206"/>
      <c r="E39" s="207"/>
      <c r="F39" s="3">
        <v>20</v>
      </c>
      <c r="G39" s="3">
        <v>19.399999999999999</v>
      </c>
      <c r="H39" s="6">
        <f t="shared" si="0"/>
        <v>97</v>
      </c>
    </row>
    <row r="40" spans="1:8">
      <c r="A40" s="16" t="s">
        <v>52</v>
      </c>
      <c r="B40" s="205" t="s">
        <v>70</v>
      </c>
      <c r="C40" s="206"/>
      <c r="D40" s="206"/>
      <c r="E40" s="207"/>
      <c r="F40" s="3">
        <v>328.5</v>
      </c>
      <c r="G40" s="3">
        <v>215.3</v>
      </c>
      <c r="H40" s="6">
        <f>SUM(G40/F40*100)</f>
        <v>65.540334855403344</v>
      </c>
    </row>
    <row r="41" spans="1:8">
      <c r="A41" s="16" t="s">
        <v>53</v>
      </c>
      <c r="B41" s="205" t="s">
        <v>71</v>
      </c>
      <c r="C41" s="206"/>
      <c r="D41" s="206"/>
      <c r="E41" s="207"/>
      <c r="F41" s="3">
        <v>2</v>
      </c>
      <c r="G41" s="3">
        <v>1.4</v>
      </c>
      <c r="H41" s="6">
        <f t="shared" si="0"/>
        <v>70</v>
      </c>
    </row>
    <row r="42" spans="1:8">
      <c r="A42" s="16" t="s">
        <v>55</v>
      </c>
      <c r="B42" s="205" t="s">
        <v>72</v>
      </c>
      <c r="C42" s="206"/>
      <c r="D42" s="206"/>
      <c r="E42" s="207"/>
      <c r="F42" s="3">
        <v>2</v>
      </c>
      <c r="G42" s="3">
        <v>0.9</v>
      </c>
      <c r="H42" s="6">
        <f t="shared" si="0"/>
        <v>45</v>
      </c>
    </row>
    <row r="43" spans="1:8">
      <c r="A43" s="16" t="s">
        <v>57</v>
      </c>
      <c r="B43" s="205" t="s">
        <v>73</v>
      </c>
      <c r="C43" s="206"/>
      <c r="D43" s="206"/>
      <c r="E43" s="207"/>
      <c r="F43" s="3">
        <v>15.3</v>
      </c>
      <c r="G43" s="3">
        <v>14</v>
      </c>
      <c r="H43" s="6">
        <f t="shared" si="0"/>
        <v>91.503267973856211</v>
      </c>
    </row>
    <row r="44" spans="1:8">
      <c r="A44" s="16" t="s">
        <v>58</v>
      </c>
      <c r="B44" s="205" t="s">
        <v>74</v>
      </c>
      <c r="C44" s="206"/>
      <c r="D44" s="206"/>
      <c r="E44" s="207"/>
      <c r="F44" s="3">
        <v>14.5</v>
      </c>
      <c r="G44" s="3">
        <v>8.3000000000000007</v>
      </c>
      <c r="H44" s="6">
        <f t="shared" si="0"/>
        <v>57.241379310344833</v>
      </c>
    </row>
    <row r="45" spans="1:8">
      <c r="A45" s="16" t="s">
        <v>60</v>
      </c>
      <c r="B45" s="205" t="s">
        <v>75</v>
      </c>
      <c r="C45" s="206"/>
      <c r="D45" s="206"/>
      <c r="E45" s="207"/>
      <c r="F45" s="3">
        <v>3.8</v>
      </c>
      <c r="G45" s="3">
        <v>1.7</v>
      </c>
      <c r="H45" s="6">
        <f t="shared" si="0"/>
        <v>44.736842105263158</v>
      </c>
    </row>
    <row r="46" spans="1:8">
      <c r="A46" s="16" t="s">
        <v>62</v>
      </c>
      <c r="B46" s="205" t="s">
        <v>76</v>
      </c>
      <c r="C46" s="206"/>
      <c r="D46" s="206"/>
      <c r="E46" s="207"/>
      <c r="F46" s="3">
        <v>93.6</v>
      </c>
      <c r="G46" s="3">
        <v>81.099999999999994</v>
      </c>
      <c r="H46" s="6">
        <f t="shared" si="0"/>
        <v>86.645299145299148</v>
      </c>
    </row>
    <row r="47" spans="1:8">
      <c r="A47" s="55" t="s">
        <v>64</v>
      </c>
      <c r="B47" s="205" t="s">
        <v>78</v>
      </c>
      <c r="C47" s="206"/>
      <c r="D47" s="206"/>
      <c r="E47" s="207"/>
      <c r="F47" s="3">
        <v>1405</v>
      </c>
      <c r="G47" s="3">
        <v>1529</v>
      </c>
      <c r="H47" s="6">
        <f t="shared" si="0"/>
        <v>108.8256227758007</v>
      </c>
    </row>
    <row r="48" spans="1:8">
      <c r="A48" s="223" t="s">
        <v>79</v>
      </c>
      <c r="B48" s="224"/>
      <c r="C48" s="224"/>
      <c r="D48" s="224"/>
      <c r="E48" s="225"/>
      <c r="F48" s="8">
        <f>SUM(F9:F47)</f>
        <v>5680.6</v>
      </c>
      <c r="G48" s="8">
        <f>SUM(G9:G47)</f>
        <v>5523.7</v>
      </c>
      <c r="H48" s="6">
        <f>SUM(G48/F48*100)</f>
        <v>97.237967820300668</v>
      </c>
    </row>
    <row r="50" spans="5:6">
      <c r="E50" s="9"/>
      <c r="F50" s="9"/>
    </row>
  </sheetData>
  <mergeCells count="47">
    <mergeCell ref="B13:E13"/>
    <mergeCell ref="A48:E48"/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14:E14"/>
    <mergeCell ref="B15:E15"/>
    <mergeCell ref="B18:E18"/>
    <mergeCell ref="B22:E22"/>
    <mergeCell ref="B23:E23"/>
    <mergeCell ref="B9:E9"/>
    <mergeCell ref="B10:E10"/>
    <mergeCell ref="B11:E11"/>
    <mergeCell ref="B12:E12"/>
    <mergeCell ref="B7:E8"/>
    <mergeCell ref="A3:H3"/>
    <mergeCell ref="A4:H4"/>
    <mergeCell ref="A7:A8"/>
    <mergeCell ref="F7:F8"/>
    <mergeCell ref="G7:G8"/>
    <mergeCell ref="H7:H8"/>
    <mergeCell ref="B28:E28"/>
    <mergeCell ref="B33:E33"/>
    <mergeCell ref="B20:E20"/>
    <mergeCell ref="B21:E21"/>
    <mergeCell ref="B16:E16"/>
    <mergeCell ref="B17:E17"/>
    <mergeCell ref="B19:E19"/>
    <mergeCell ref="B24:E24"/>
    <mergeCell ref="B25:E25"/>
    <mergeCell ref="B26:E26"/>
    <mergeCell ref="B27:E27"/>
    <mergeCell ref="B29:E29"/>
    <mergeCell ref="B30:E30"/>
    <mergeCell ref="B31:E31"/>
    <mergeCell ref="B32:E32"/>
  </mergeCells>
  <phoneticPr fontId="2" type="noConversion"/>
  <pageMargins left="0.70866141732283472" right="0.55118110236220474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H39"/>
  <sheetViews>
    <sheetView zoomScaleNormal="100" workbookViewId="0">
      <selection activeCell="K24" sqref="K24"/>
    </sheetView>
  </sheetViews>
  <sheetFormatPr defaultRowHeight="13.2"/>
  <cols>
    <col min="1" max="1" width="5.109375" customWidth="1"/>
    <col min="4" max="4" width="7.44140625" customWidth="1"/>
    <col min="5" max="5" width="11.6640625" customWidth="1"/>
    <col min="6" max="6" width="10.44140625" customWidth="1"/>
    <col min="7" max="7" width="9.5546875" customWidth="1"/>
    <col min="8" max="8" width="10.109375" customWidth="1"/>
  </cols>
  <sheetData>
    <row r="1" spans="1:8">
      <c r="H1" t="s">
        <v>157</v>
      </c>
    </row>
    <row r="3" spans="1:8">
      <c r="A3" s="212" t="s">
        <v>269</v>
      </c>
      <c r="B3" s="212"/>
      <c r="C3" s="212"/>
      <c r="D3" s="212"/>
      <c r="E3" s="212"/>
      <c r="F3" s="212"/>
      <c r="G3" s="212"/>
      <c r="H3" s="212"/>
    </row>
    <row r="4" spans="1:8">
      <c r="A4" s="212" t="s">
        <v>80</v>
      </c>
      <c r="B4" s="212"/>
      <c r="C4" s="212"/>
      <c r="D4" s="212"/>
      <c r="E4" s="212"/>
      <c r="F4" s="212"/>
      <c r="G4" s="212"/>
      <c r="H4" s="212"/>
    </row>
    <row r="5" spans="1:8">
      <c r="A5" s="40"/>
      <c r="B5" s="40"/>
      <c r="C5" s="40"/>
      <c r="D5" s="40"/>
      <c r="E5" s="40"/>
      <c r="F5" s="40"/>
      <c r="G5" s="40"/>
      <c r="H5" s="40"/>
    </row>
    <row r="6" spans="1:8">
      <c r="G6" s="232" t="s">
        <v>81</v>
      </c>
      <c r="H6" s="232"/>
    </row>
    <row r="7" spans="1:8" ht="23.25" customHeight="1">
      <c r="A7" s="233" t="s">
        <v>259</v>
      </c>
      <c r="B7" s="226" t="s">
        <v>11</v>
      </c>
      <c r="C7" s="227"/>
      <c r="D7" s="227"/>
      <c r="E7" s="228"/>
      <c r="F7" s="235" t="s">
        <v>12</v>
      </c>
      <c r="G7" s="233" t="s">
        <v>327</v>
      </c>
      <c r="H7" s="235" t="s">
        <v>328</v>
      </c>
    </row>
    <row r="8" spans="1:8">
      <c r="A8" s="234"/>
      <c r="B8" s="229"/>
      <c r="C8" s="230"/>
      <c r="D8" s="230"/>
      <c r="E8" s="231"/>
      <c r="F8" s="236"/>
      <c r="G8" s="234"/>
      <c r="H8" s="236"/>
    </row>
    <row r="9" spans="1:8">
      <c r="A9" s="3" t="s">
        <v>0</v>
      </c>
      <c r="B9" s="205" t="s">
        <v>13</v>
      </c>
      <c r="C9" s="206"/>
      <c r="D9" s="206"/>
      <c r="E9" s="207"/>
      <c r="F9" s="3">
        <v>3.2</v>
      </c>
      <c r="G9" s="3">
        <v>2.7</v>
      </c>
      <c r="H9" s="6">
        <f t="shared" ref="H9:H37" si="0">SUM(G9/F9*100)</f>
        <v>84.375</v>
      </c>
    </row>
    <row r="10" spans="1:8">
      <c r="A10" s="3" t="s">
        <v>1</v>
      </c>
      <c r="B10" s="205" t="s">
        <v>14</v>
      </c>
      <c r="C10" s="206"/>
      <c r="D10" s="206"/>
      <c r="E10" s="207"/>
      <c r="F10" s="3">
        <v>4</v>
      </c>
      <c r="G10" s="3">
        <v>3.7</v>
      </c>
      <c r="H10" s="6">
        <f t="shared" si="0"/>
        <v>92.5</v>
      </c>
    </row>
    <row r="11" spans="1:8">
      <c r="A11" s="3" t="s">
        <v>2</v>
      </c>
      <c r="B11" s="205" t="s">
        <v>82</v>
      </c>
      <c r="C11" s="206"/>
      <c r="D11" s="206"/>
      <c r="E11" s="207"/>
      <c r="F11" s="3">
        <v>0.7</v>
      </c>
      <c r="G11" s="3">
        <v>0.7</v>
      </c>
      <c r="H11" s="6">
        <f t="shared" si="0"/>
        <v>100</v>
      </c>
    </row>
    <row r="12" spans="1:8">
      <c r="A12" s="3" t="s">
        <v>3</v>
      </c>
      <c r="B12" s="205" t="s">
        <v>15</v>
      </c>
      <c r="C12" s="206"/>
      <c r="D12" s="206"/>
      <c r="E12" s="207"/>
      <c r="F12" s="3">
        <v>0.5</v>
      </c>
      <c r="G12" s="3">
        <v>0.1</v>
      </c>
      <c r="H12" s="6">
        <f t="shared" si="0"/>
        <v>20</v>
      </c>
    </row>
    <row r="13" spans="1:8">
      <c r="A13" s="3" t="s">
        <v>4</v>
      </c>
      <c r="B13" s="205" t="s">
        <v>241</v>
      </c>
      <c r="C13" s="206"/>
      <c r="D13" s="206"/>
      <c r="E13" s="207"/>
      <c r="F13" s="3">
        <v>2</v>
      </c>
      <c r="G13" s="3">
        <v>2</v>
      </c>
      <c r="H13" s="6">
        <f t="shared" si="0"/>
        <v>100</v>
      </c>
    </row>
    <row r="14" spans="1:8">
      <c r="A14" s="3" t="s">
        <v>5</v>
      </c>
      <c r="B14" s="205" t="s">
        <v>16</v>
      </c>
      <c r="C14" s="206"/>
      <c r="D14" s="206"/>
      <c r="E14" s="207"/>
      <c r="F14" s="3">
        <v>15.5</v>
      </c>
      <c r="G14" s="3">
        <v>11.9</v>
      </c>
      <c r="H14" s="6">
        <f t="shared" si="0"/>
        <v>76.774193548387103</v>
      </c>
    </row>
    <row r="15" spans="1:8">
      <c r="A15" s="3" t="s">
        <v>6</v>
      </c>
      <c r="B15" s="205" t="s">
        <v>242</v>
      </c>
      <c r="C15" s="206"/>
      <c r="D15" s="206"/>
      <c r="E15" s="207"/>
      <c r="F15" s="3">
        <v>1.9</v>
      </c>
      <c r="G15" s="3">
        <v>1.9</v>
      </c>
      <c r="H15" s="6">
        <f t="shared" si="0"/>
        <v>100</v>
      </c>
    </row>
    <row r="16" spans="1:8">
      <c r="A16" s="3" t="s">
        <v>7</v>
      </c>
      <c r="B16" s="205" t="s">
        <v>18</v>
      </c>
      <c r="C16" s="206"/>
      <c r="D16" s="206"/>
      <c r="E16" s="207"/>
      <c r="F16" s="3">
        <v>4.5</v>
      </c>
      <c r="G16" s="3">
        <v>4</v>
      </c>
      <c r="H16" s="6">
        <f t="shared" si="0"/>
        <v>88.888888888888886</v>
      </c>
    </row>
    <row r="17" spans="1:8">
      <c r="A17" s="3" t="s">
        <v>17</v>
      </c>
      <c r="B17" s="205" t="s">
        <v>21</v>
      </c>
      <c r="C17" s="206"/>
      <c r="D17" s="206"/>
      <c r="E17" s="207"/>
      <c r="F17" s="3">
        <v>9.4</v>
      </c>
      <c r="G17" s="3">
        <v>8.4</v>
      </c>
      <c r="H17" s="6">
        <f t="shared" si="0"/>
        <v>89.361702127659569</v>
      </c>
    </row>
    <row r="18" spans="1:8">
      <c r="A18" s="16" t="s">
        <v>19</v>
      </c>
      <c r="B18" s="205" t="s">
        <v>23</v>
      </c>
      <c r="C18" s="206"/>
      <c r="D18" s="206"/>
      <c r="E18" s="207"/>
      <c r="F18" s="3">
        <v>3</v>
      </c>
      <c r="G18" s="3">
        <v>3</v>
      </c>
      <c r="H18" s="6">
        <f t="shared" si="0"/>
        <v>100</v>
      </c>
    </row>
    <row r="19" spans="1:8">
      <c r="A19" s="16" t="s">
        <v>20</v>
      </c>
      <c r="B19" s="205" t="s">
        <v>26</v>
      </c>
      <c r="C19" s="206"/>
      <c r="D19" s="206"/>
      <c r="E19" s="207"/>
      <c r="F19" s="3">
        <v>0.2</v>
      </c>
      <c r="G19" s="3">
        <v>0.2</v>
      </c>
      <c r="H19" s="6">
        <f t="shared" si="0"/>
        <v>100</v>
      </c>
    </row>
    <row r="20" spans="1:8">
      <c r="A20" s="16" t="s">
        <v>22</v>
      </c>
      <c r="B20" s="205" t="s">
        <v>29</v>
      </c>
      <c r="C20" s="206"/>
      <c r="D20" s="206"/>
      <c r="E20" s="207"/>
      <c r="F20" s="3">
        <v>4.8</v>
      </c>
      <c r="G20" s="3">
        <v>3.6</v>
      </c>
      <c r="H20" s="6">
        <f t="shared" si="0"/>
        <v>75</v>
      </c>
    </row>
    <row r="21" spans="1:8">
      <c r="A21" s="16" t="s">
        <v>24</v>
      </c>
      <c r="B21" s="205" t="s">
        <v>31</v>
      </c>
      <c r="C21" s="206"/>
      <c r="D21" s="206"/>
      <c r="E21" s="207"/>
      <c r="F21" s="3">
        <v>1</v>
      </c>
      <c r="G21" s="3">
        <v>1</v>
      </c>
      <c r="H21" s="6">
        <f t="shared" si="0"/>
        <v>100</v>
      </c>
    </row>
    <row r="22" spans="1:8">
      <c r="A22" s="16" t="s">
        <v>25</v>
      </c>
      <c r="B22" s="205" t="s">
        <v>270</v>
      </c>
      <c r="C22" s="206"/>
      <c r="D22" s="206"/>
      <c r="E22" s="207"/>
      <c r="F22" s="3">
        <v>1.2</v>
      </c>
      <c r="G22" s="3">
        <v>0.5</v>
      </c>
      <c r="H22" s="6">
        <f t="shared" si="0"/>
        <v>41.666666666666671</v>
      </c>
    </row>
    <row r="23" spans="1:8">
      <c r="A23" s="16" t="s">
        <v>27</v>
      </c>
      <c r="B23" s="205" t="s">
        <v>271</v>
      </c>
      <c r="C23" s="206"/>
      <c r="D23" s="206"/>
      <c r="E23" s="207"/>
      <c r="F23" s="3">
        <v>0.7</v>
      </c>
      <c r="G23" s="3">
        <v>0.6</v>
      </c>
      <c r="H23" s="6">
        <f t="shared" si="0"/>
        <v>85.714285714285722</v>
      </c>
    </row>
    <row r="24" spans="1:8">
      <c r="A24" s="16" t="s">
        <v>28</v>
      </c>
      <c r="B24" s="205" t="s">
        <v>272</v>
      </c>
      <c r="C24" s="206"/>
      <c r="D24" s="206"/>
      <c r="E24" s="207"/>
      <c r="F24" s="3">
        <v>0.3</v>
      </c>
      <c r="G24" s="3">
        <v>0.1</v>
      </c>
      <c r="H24" s="6">
        <f t="shared" si="0"/>
        <v>33.333333333333336</v>
      </c>
    </row>
    <row r="25" spans="1:8">
      <c r="A25" s="16" t="s">
        <v>30</v>
      </c>
      <c r="B25" s="205" t="s">
        <v>273</v>
      </c>
      <c r="C25" s="206"/>
      <c r="D25" s="206"/>
      <c r="E25" s="207"/>
      <c r="F25" s="3">
        <v>0.9</v>
      </c>
      <c r="G25" s="3">
        <v>0.8</v>
      </c>
      <c r="H25" s="6">
        <f t="shared" si="0"/>
        <v>88.8888888888889</v>
      </c>
    </row>
    <row r="26" spans="1:8">
      <c r="A26" s="16" t="s">
        <v>32</v>
      </c>
      <c r="B26" s="205" t="s">
        <v>274</v>
      </c>
      <c r="C26" s="206"/>
      <c r="D26" s="206"/>
      <c r="E26" s="207"/>
      <c r="F26" s="3">
        <v>0.4</v>
      </c>
      <c r="G26" s="3">
        <v>0.2</v>
      </c>
      <c r="H26" s="6">
        <f t="shared" si="0"/>
        <v>50</v>
      </c>
    </row>
    <row r="27" spans="1:8">
      <c r="A27" s="16" t="s">
        <v>33</v>
      </c>
      <c r="B27" s="205" t="s">
        <v>54</v>
      </c>
      <c r="C27" s="206"/>
      <c r="D27" s="206"/>
      <c r="E27" s="207"/>
      <c r="F27" s="3">
        <v>0.5</v>
      </c>
      <c r="G27" s="3">
        <v>0.4</v>
      </c>
      <c r="H27" s="6">
        <f t="shared" si="0"/>
        <v>80</v>
      </c>
    </row>
    <row r="28" spans="1:8">
      <c r="A28" s="16" t="s">
        <v>35</v>
      </c>
      <c r="B28" s="205" t="s">
        <v>67</v>
      </c>
      <c r="C28" s="206"/>
      <c r="D28" s="206"/>
      <c r="E28" s="207"/>
      <c r="F28" s="3">
        <v>0.3</v>
      </c>
      <c r="G28" s="3">
        <v>0.1</v>
      </c>
      <c r="H28" s="6">
        <f t="shared" si="0"/>
        <v>33.333333333333336</v>
      </c>
    </row>
    <row r="29" spans="1:8">
      <c r="A29" s="16" t="s">
        <v>37</v>
      </c>
      <c r="B29" s="205" t="s">
        <v>68</v>
      </c>
      <c r="C29" s="206"/>
      <c r="D29" s="206"/>
      <c r="E29" s="207"/>
      <c r="F29" s="3">
        <v>5</v>
      </c>
      <c r="G29" s="3">
        <v>4.2</v>
      </c>
      <c r="H29" s="6">
        <f t="shared" si="0"/>
        <v>84.000000000000014</v>
      </c>
    </row>
    <row r="30" spans="1:8">
      <c r="A30" s="16" t="s">
        <v>39</v>
      </c>
      <c r="B30" s="205" t="s">
        <v>70</v>
      </c>
      <c r="C30" s="206"/>
      <c r="D30" s="206"/>
      <c r="E30" s="207"/>
      <c r="F30" s="3">
        <v>6</v>
      </c>
      <c r="G30" s="3">
        <v>4.2</v>
      </c>
      <c r="H30" s="6">
        <f t="shared" si="0"/>
        <v>70</v>
      </c>
    </row>
    <row r="31" spans="1:8">
      <c r="A31" s="16" t="s">
        <v>40</v>
      </c>
      <c r="B31" s="205" t="s">
        <v>72</v>
      </c>
      <c r="C31" s="206"/>
      <c r="D31" s="206"/>
      <c r="E31" s="207"/>
      <c r="F31" s="3">
        <v>4</v>
      </c>
      <c r="G31" s="3">
        <v>4</v>
      </c>
      <c r="H31" s="6">
        <f t="shared" si="0"/>
        <v>100</v>
      </c>
    </row>
    <row r="32" spans="1:8">
      <c r="A32" s="16" t="s">
        <v>41</v>
      </c>
      <c r="B32" s="211" t="s">
        <v>73</v>
      </c>
      <c r="C32" s="237"/>
      <c r="D32" s="237"/>
      <c r="E32" s="238"/>
      <c r="F32" s="3">
        <v>2.5</v>
      </c>
      <c r="G32" s="3">
        <v>1.7</v>
      </c>
      <c r="H32" s="6">
        <f t="shared" si="0"/>
        <v>68</v>
      </c>
    </row>
    <row r="33" spans="1:8" ht="15" customHeight="1">
      <c r="A33" s="16" t="s">
        <v>42</v>
      </c>
      <c r="B33" s="205" t="s">
        <v>74</v>
      </c>
      <c r="C33" s="206"/>
      <c r="D33" s="206"/>
      <c r="E33" s="207"/>
      <c r="F33" s="3">
        <v>1</v>
      </c>
      <c r="G33" s="3">
        <v>0.9</v>
      </c>
      <c r="H33" s="6">
        <f t="shared" si="0"/>
        <v>90</v>
      </c>
    </row>
    <row r="34" spans="1:8">
      <c r="A34" s="16" t="s">
        <v>43</v>
      </c>
      <c r="B34" s="205" t="s">
        <v>75</v>
      </c>
      <c r="C34" s="206"/>
      <c r="D34" s="206"/>
      <c r="E34" s="207"/>
      <c r="F34" s="3">
        <v>3.6</v>
      </c>
      <c r="G34" s="3">
        <v>3.1</v>
      </c>
      <c r="H34" s="6">
        <f t="shared" si="0"/>
        <v>86.111111111111114</v>
      </c>
    </row>
    <row r="35" spans="1:8">
      <c r="A35" s="16" t="s">
        <v>45</v>
      </c>
      <c r="B35" s="205" t="s">
        <v>76</v>
      </c>
      <c r="C35" s="206"/>
      <c r="D35" s="206"/>
      <c r="E35" s="207"/>
      <c r="F35" s="3">
        <v>31.4</v>
      </c>
      <c r="G35" s="3">
        <v>23.1</v>
      </c>
      <c r="H35" s="6">
        <f t="shared" si="0"/>
        <v>73.56687898089173</v>
      </c>
    </row>
    <row r="36" spans="1:8">
      <c r="A36" s="16" t="s">
        <v>46</v>
      </c>
      <c r="B36" s="205" t="s">
        <v>78</v>
      </c>
      <c r="C36" s="206"/>
      <c r="D36" s="206"/>
      <c r="E36" s="207"/>
      <c r="F36" s="3">
        <v>92.5</v>
      </c>
      <c r="G36" s="3">
        <v>88.9</v>
      </c>
      <c r="H36" s="6">
        <f t="shared" si="0"/>
        <v>96.108108108108112</v>
      </c>
    </row>
    <row r="37" spans="1:8">
      <c r="A37" s="4"/>
      <c r="B37" s="224" t="s">
        <v>79</v>
      </c>
      <c r="C37" s="224"/>
      <c r="D37" s="224"/>
      <c r="E37" s="225"/>
      <c r="F37" s="8">
        <f>SUM(F9:F36)</f>
        <v>201</v>
      </c>
      <c r="G37" s="8">
        <f>SUM(G9:G36)</f>
        <v>176.00000000000003</v>
      </c>
      <c r="H37" s="6">
        <f>SUM(G37/F37*100)</f>
        <v>87.562189054726375</v>
      </c>
    </row>
    <row r="39" spans="1:8">
      <c r="E39" s="9"/>
      <c r="F39" s="9"/>
    </row>
  </sheetData>
  <mergeCells count="37">
    <mergeCell ref="B37:E37"/>
    <mergeCell ref="B11:E11"/>
    <mergeCell ref="B13:E13"/>
    <mergeCell ref="B34:E34"/>
    <mergeCell ref="B35:E35"/>
    <mergeCell ref="B36:E36"/>
    <mergeCell ref="B33:E33"/>
    <mergeCell ref="B20:E20"/>
    <mergeCell ref="B21:E21"/>
    <mergeCell ref="B22:E22"/>
    <mergeCell ref="B23:E23"/>
    <mergeCell ref="B32:E32"/>
    <mergeCell ref="B29:E29"/>
    <mergeCell ref="B30:E30"/>
    <mergeCell ref="B31:E31"/>
    <mergeCell ref="B24:E24"/>
    <mergeCell ref="B25:E25"/>
    <mergeCell ref="B26:E26"/>
    <mergeCell ref="B27:E27"/>
    <mergeCell ref="B28:E28"/>
    <mergeCell ref="B19:E19"/>
    <mergeCell ref="B18:E18"/>
    <mergeCell ref="B14:E14"/>
    <mergeCell ref="A3:H3"/>
    <mergeCell ref="B12:E12"/>
    <mergeCell ref="B15:E15"/>
    <mergeCell ref="B7:E8"/>
    <mergeCell ref="B16:E16"/>
    <mergeCell ref="B17:E17"/>
    <mergeCell ref="A4:H4"/>
    <mergeCell ref="G6:H6"/>
    <mergeCell ref="A7:A8"/>
    <mergeCell ref="B9:E9"/>
    <mergeCell ref="B10:E10"/>
    <mergeCell ref="F7:F8"/>
    <mergeCell ref="G7:G8"/>
    <mergeCell ref="H7:H8"/>
  </mergeCells>
  <pageMargins left="0.70866141732283472" right="0.55118110236220474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4"/>
  <sheetViews>
    <sheetView showZeros="0" zoomScaleNormal="100" workbookViewId="0">
      <selection activeCell="M11" sqref="M11"/>
    </sheetView>
  </sheetViews>
  <sheetFormatPr defaultColWidth="8.88671875" defaultRowHeight="12"/>
  <cols>
    <col min="1" max="1" width="30.6640625" style="11" customWidth="1"/>
    <col min="2" max="2" width="16.21875" style="11" customWidth="1"/>
    <col min="3" max="3" width="8" style="11" customWidth="1"/>
    <col min="4" max="4" width="9" style="11" customWidth="1"/>
    <col min="5" max="5" width="9.109375" style="11" customWidth="1"/>
    <col min="6" max="6" width="11" style="11" customWidth="1"/>
    <col min="7" max="7" width="8.88671875" style="11" customWidth="1"/>
    <col min="8" max="8" width="9.44140625" style="11" customWidth="1"/>
    <col min="9" max="9" width="8.33203125" style="11" customWidth="1"/>
    <col min="10" max="10" width="11" style="11" customWidth="1"/>
    <col min="11" max="11" width="8.88671875" style="11"/>
    <col min="12" max="12" width="11" style="11" customWidth="1"/>
    <col min="13" max="16384" width="8.88671875" style="11"/>
  </cols>
  <sheetData>
    <row r="1" spans="1:12" ht="13.2">
      <c r="L1" s="176" t="s">
        <v>220</v>
      </c>
    </row>
    <row r="2" spans="1:12">
      <c r="A2" s="245"/>
      <c r="B2" s="245"/>
      <c r="C2" s="245"/>
      <c r="D2" s="245"/>
      <c r="E2" s="245"/>
      <c r="F2" s="245"/>
      <c r="G2" s="245"/>
      <c r="H2" s="10"/>
      <c r="I2" s="10"/>
      <c r="J2" s="10"/>
      <c r="K2" s="10"/>
    </row>
    <row r="3" spans="1:12">
      <c r="A3" s="12"/>
      <c r="B3" s="12"/>
      <c r="C3" s="12"/>
      <c r="D3" s="12"/>
      <c r="E3" s="12"/>
      <c r="F3" s="12"/>
      <c r="G3" s="12"/>
      <c r="H3" s="10"/>
      <c r="I3" s="10"/>
      <c r="J3" s="10"/>
      <c r="K3" s="10"/>
    </row>
    <row r="4" spans="1:12" ht="13.2">
      <c r="A4" s="212" t="s">
        <v>395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2" ht="14.25" customHeight="1" thickBot="1">
      <c r="A5" s="13"/>
      <c r="B5" s="13"/>
      <c r="C5" s="13"/>
      <c r="D5" s="13"/>
      <c r="E5" s="13"/>
      <c r="F5" s="13"/>
      <c r="G5" s="13"/>
      <c r="H5" s="13"/>
      <c r="I5" s="13"/>
      <c r="J5" s="13"/>
      <c r="K5" s="48"/>
      <c r="L5" s="19" t="s">
        <v>211</v>
      </c>
    </row>
    <row r="6" spans="1:12" ht="32.4" customHeight="1" thickBot="1">
      <c r="A6" s="246" t="s">
        <v>83</v>
      </c>
      <c r="B6" s="246" t="s">
        <v>391</v>
      </c>
      <c r="C6" s="246" t="s">
        <v>84</v>
      </c>
      <c r="D6" s="286" t="s">
        <v>85</v>
      </c>
      <c r="E6" s="287"/>
      <c r="F6" s="287"/>
      <c r="G6" s="288"/>
      <c r="H6" s="286" t="s">
        <v>327</v>
      </c>
      <c r="I6" s="287"/>
      <c r="J6" s="287"/>
      <c r="K6" s="288"/>
      <c r="L6" s="290" t="s">
        <v>394</v>
      </c>
    </row>
    <row r="7" spans="1:12" ht="15" customHeight="1">
      <c r="A7" s="247"/>
      <c r="B7" s="247"/>
      <c r="C7" s="247"/>
      <c r="D7" s="249" t="s">
        <v>87</v>
      </c>
      <c r="E7" s="251" t="s">
        <v>88</v>
      </c>
      <c r="F7" s="252"/>
      <c r="G7" s="253"/>
      <c r="H7" s="249" t="s">
        <v>87</v>
      </c>
      <c r="I7" s="251" t="s">
        <v>88</v>
      </c>
      <c r="J7" s="252"/>
      <c r="K7" s="253"/>
      <c r="L7" s="258" t="s">
        <v>89</v>
      </c>
    </row>
    <row r="8" spans="1:12" ht="14.25" customHeight="1">
      <c r="A8" s="247"/>
      <c r="B8" s="247"/>
      <c r="C8" s="247"/>
      <c r="D8" s="249"/>
      <c r="E8" s="254" t="s">
        <v>90</v>
      </c>
      <c r="F8" s="255"/>
      <c r="G8" s="256" t="s">
        <v>91</v>
      </c>
      <c r="H8" s="249"/>
      <c r="I8" s="254" t="s">
        <v>90</v>
      </c>
      <c r="J8" s="255"/>
      <c r="K8" s="256" t="s">
        <v>91</v>
      </c>
      <c r="L8" s="259"/>
    </row>
    <row r="9" spans="1:12" ht="52.8" customHeight="1" thickBot="1">
      <c r="A9" s="248"/>
      <c r="B9" s="248"/>
      <c r="C9" s="248"/>
      <c r="D9" s="250"/>
      <c r="E9" s="180" t="s">
        <v>87</v>
      </c>
      <c r="F9" s="180" t="s">
        <v>243</v>
      </c>
      <c r="G9" s="257"/>
      <c r="H9" s="250"/>
      <c r="I9" s="180" t="s">
        <v>87</v>
      </c>
      <c r="J9" s="180" t="s">
        <v>243</v>
      </c>
      <c r="K9" s="257"/>
      <c r="L9" s="260"/>
    </row>
    <row r="10" spans="1:12" ht="12" customHeight="1">
      <c r="A10" s="49">
        <v>1</v>
      </c>
      <c r="B10" s="49">
        <v>2</v>
      </c>
      <c r="C10" s="49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50">
        <v>11</v>
      </c>
      <c r="L10" s="50">
        <v>12</v>
      </c>
    </row>
    <row r="11" spans="1:12" ht="26.4">
      <c r="A11" s="189" t="s">
        <v>92</v>
      </c>
      <c r="B11" s="38"/>
      <c r="C11" s="39"/>
      <c r="D11" s="187">
        <f t="shared" ref="D11:K11" si="0">SUBTOTAL(9,D12:D78)</f>
        <v>71831.599999999991</v>
      </c>
      <c r="E11" s="187">
        <f t="shared" si="0"/>
        <v>39604.199999999997</v>
      </c>
      <c r="F11" s="187">
        <f t="shared" si="0"/>
        <v>9873.0999999999985</v>
      </c>
      <c r="G11" s="187">
        <f t="shared" si="0"/>
        <v>32227.4</v>
      </c>
      <c r="H11" s="187">
        <f t="shared" si="0"/>
        <v>68065.399999999994</v>
      </c>
      <c r="I11" s="187">
        <f t="shared" si="0"/>
        <v>38058.600000000006</v>
      </c>
      <c r="J11" s="187">
        <f t="shared" si="0"/>
        <v>9800.5999999999985</v>
      </c>
      <c r="K11" s="187">
        <f t="shared" si="0"/>
        <v>30006.800000000003</v>
      </c>
      <c r="L11" s="188">
        <f>SUM(H11/D11*100)</f>
        <v>94.756903646862938</v>
      </c>
    </row>
    <row r="12" spans="1:12" ht="13.2">
      <c r="A12" s="242"/>
      <c r="B12" s="239" t="s">
        <v>240</v>
      </c>
      <c r="C12" s="14" t="s">
        <v>93</v>
      </c>
      <c r="D12" s="183">
        <v>3094.5</v>
      </c>
      <c r="E12" s="183">
        <v>617.9</v>
      </c>
      <c r="F12" s="183">
        <v>143.1</v>
      </c>
      <c r="G12" s="183">
        <v>2476.6</v>
      </c>
      <c r="H12" s="183">
        <v>2802.3</v>
      </c>
      <c r="I12" s="183">
        <v>548.1</v>
      </c>
      <c r="J12" s="183">
        <v>105.9</v>
      </c>
      <c r="K12" s="183">
        <v>2254.1999999999998</v>
      </c>
      <c r="L12" s="184"/>
    </row>
    <row r="13" spans="1:12" ht="13.2">
      <c r="A13" s="243"/>
      <c r="B13" s="240"/>
      <c r="C13" s="14" t="s">
        <v>217</v>
      </c>
      <c r="D13" s="183">
        <v>2530</v>
      </c>
      <c r="E13" s="183">
        <v>2530</v>
      </c>
      <c r="F13" s="183">
        <v>0</v>
      </c>
      <c r="G13" s="183">
        <v>0</v>
      </c>
      <c r="H13" s="183">
        <v>2530</v>
      </c>
      <c r="I13" s="183">
        <v>2530</v>
      </c>
      <c r="J13" s="183">
        <v>0</v>
      </c>
      <c r="K13" s="183">
        <v>0</v>
      </c>
      <c r="L13" s="184"/>
    </row>
    <row r="14" spans="1:12" ht="13.2">
      <c r="A14" s="243"/>
      <c r="B14" s="240"/>
      <c r="C14" s="14" t="s">
        <v>94</v>
      </c>
      <c r="D14" s="183">
        <v>1418</v>
      </c>
      <c r="E14" s="183">
        <v>1418</v>
      </c>
      <c r="F14" s="183">
        <v>0</v>
      </c>
      <c r="G14" s="183">
        <v>0</v>
      </c>
      <c r="H14" s="183">
        <v>1418</v>
      </c>
      <c r="I14" s="183">
        <v>1418</v>
      </c>
      <c r="J14" s="183">
        <v>0</v>
      </c>
      <c r="K14" s="183">
        <v>0</v>
      </c>
      <c r="L14" s="184"/>
    </row>
    <row r="15" spans="1:12" ht="13.2">
      <c r="A15" s="243"/>
      <c r="B15" s="240"/>
      <c r="C15" s="14" t="s">
        <v>244</v>
      </c>
      <c r="D15" s="183">
        <v>2.6</v>
      </c>
      <c r="E15" s="183">
        <v>2.6</v>
      </c>
      <c r="F15" s="183">
        <v>0</v>
      </c>
      <c r="G15" s="183">
        <v>0</v>
      </c>
      <c r="H15" s="183">
        <v>2.6</v>
      </c>
      <c r="I15" s="183">
        <v>2.6</v>
      </c>
      <c r="J15" s="183">
        <v>0</v>
      </c>
      <c r="K15" s="183">
        <v>0</v>
      </c>
      <c r="L15" s="184"/>
    </row>
    <row r="16" spans="1:12" ht="13.2">
      <c r="A16" s="243"/>
      <c r="B16" s="240"/>
      <c r="C16" s="14" t="s">
        <v>95</v>
      </c>
      <c r="D16" s="183">
        <v>3130.7</v>
      </c>
      <c r="E16" s="183">
        <v>1993.5</v>
      </c>
      <c r="F16" s="183">
        <v>0</v>
      </c>
      <c r="G16" s="183">
        <v>1137.2</v>
      </c>
      <c r="H16" s="183">
        <v>3075.9</v>
      </c>
      <c r="I16" s="183">
        <v>1987.5</v>
      </c>
      <c r="J16" s="183">
        <v>0</v>
      </c>
      <c r="K16" s="183">
        <v>1088.4000000000001</v>
      </c>
      <c r="L16" s="184"/>
    </row>
    <row r="17" spans="1:12" ht="13.2">
      <c r="A17" s="243"/>
      <c r="B17" s="240"/>
      <c r="C17" s="14" t="s">
        <v>96</v>
      </c>
      <c r="D17" s="183">
        <v>1520.1</v>
      </c>
      <c r="E17" s="183">
        <v>0</v>
      </c>
      <c r="F17" s="183">
        <v>0</v>
      </c>
      <c r="G17" s="183">
        <v>1520.1</v>
      </c>
      <c r="H17" s="183">
        <v>1520</v>
      </c>
      <c r="I17" s="183">
        <v>0</v>
      </c>
      <c r="J17" s="183">
        <v>0</v>
      </c>
      <c r="K17" s="183">
        <v>1520</v>
      </c>
      <c r="L17" s="184"/>
    </row>
    <row r="18" spans="1:12" ht="13.2">
      <c r="A18" s="243"/>
      <c r="B18" s="240"/>
      <c r="C18" s="14" t="s">
        <v>97</v>
      </c>
      <c r="D18" s="183">
        <v>276.10000000000002</v>
      </c>
      <c r="E18" s="183">
        <v>276.10000000000002</v>
      </c>
      <c r="F18" s="183">
        <v>8.1999999999999993</v>
      </c>
      <c r="G18" s="183">
        <v>0</v>
      </c>
      <c r="H18" s="183">
        <v>275.7</v>
      </c>
      <c r="I18" s="183">
        <v>275.7</v>
      </c>
      <c r="J18" s="183">
        <v>8.1999999999999993</v>
      </c>
      <c r="K18" s="183">
        <v>0</v>
      </c>
      <c r="L18" s="184"/>
    </row>
    <row r="19" spans="1:12" ht="16.5" customHeight="1">
      <c r="A19" s="243"/>
      <c r="B19" s="240"/>
      <c r="C19" s="14" t="s">
        <v>236</v>
      </c>
      <c r="D19" s="183">
        <v>1.1000000000000001</v>
      </c>
      <c r="E19" s="183">
        <v>1.1000000000000001</v>
      </c>
      <c r="F19" s="183">
        <v>0</v>
      </c>
      <c r="G19" s="183">
        <v>0</v>
      </c>
      <c r="H19" s="183">
        <v>1.1000000000000001</v>
      </c>
      <c r="I19" s="183">
        <v>1.1000000000000001</v>
      </c>
      <c r="J19" s="183">
        <v>0</v>
      </c>
      <c r="K19" s="183">
        <v>0</v>
      </c>
      <c r="L19" s="184"/>
    </row>
    <row r="20" spans="1:12" ht="15" customHeight="1">
      <c r="A20" s="243"/>
      <c r="B20" s="240"/>
      <c r="C20" s="14" t="s">
        <v>228</v>
      </c>
      <c r="D20" s="183">
        <v>180</v>
      </c>
      <c r="E20" s="183">
        <v>0</v>
      </c>
      <c r="F20" s="183">
        <v>0</v>
      </c>
      <c r="G20" s="183">
        <v>180</v>
      </c>
      <c r="H20" s="183">
        <v>179</v>
      </c>
      <c r="I20" s="183">
        <v>0</v>
      </c>
      <c r="J20" s="183">
        <v>0</v>
      </c>
      <c r="K20" s="183">
        <v>179</v>
      </c>
      <c r="L20" s="184"/>
    </row>
    <row r="21" spans="1:12" ht="13.2">
      <c r="A21" s="243"/>
      <c r="B21" s="241"/>
      <c r="C21" s="14" t="s">
        <v>98</v>
      </c>
      <c r="D21" s="183">
        <v>218.6</v>
      </c>
      <c r="E21" s="183">
        <v>90.3</v>
      </c>
      <c r="F21" s="183">
        <v>0</v>
      </c>
      <c r="G21" s="183">
        <v>128.30000000000001</v>
      </c>
      <c r="H21" s="183">
        <v>20</v>
      </c>
      <c r="I21" s="183">
        <v>18.5</v>
      </c>
      <c r="J21" s="183">
        <v>0</v>
      </c>
      <c r="K21" s="183">
        <v>1.5</v>
      </c>
      <c r="L21" s="184"/>
    </row>
    <row r="22" spans="1:12" ht="13.2">
      <c r="A22" s="243"/>
      <c r="B22" s="239" t="s">
        <v>245</v>
      </c>
      <c r="C22" s="14" t="s">
        <v>93</v>
      </c>
      <c r="D22" s="183">
        <v>1.7</v>
      </c>
      <c r="E22" s="183">
        <v>1.7</v>
      </c>
      <c r="F22" s="183">
        <v>0</v>
      </c>
      <c r="G22" s="183">
        <v>0</v>
      </c>
      <c r="H22" s="183">
        <v>1.7</v>
      </c>
      <c r="I22" s="183">
        <v>1.7</v>
      </c>
      <c r="J22" s="183">
        <v>0</v>
      </c>
      <c r="K22" s="183">
        <v>0</v>
      </c>
      <c r="L22" s="184"/>
    </row>
    <row r="23" spans="1:12" ht="13.2">
      <c r="A23" s="243"/>
      <c r="B23" s="240"/>
      <c r="C23" s="14" t="s">
        <v>95</v>
      </c>
      <c r="D23" s="183">
        <v>403.1</v>
      </c>
      <c r="E23" s="183">
        <v>169.4</v>
      </c>
      <c r="F23" s="183">
        <v>0</v>
      </c>
      <c r="G23" s="183">
        <v>233.7</v>
      </c>
      <c r="H23" s="183">
        <v>389.8</v>
      </c>
      <c r="I23" s="183">
        <v>162.5</v>
      </c>
      <c r="J23" s="183">
        <v>0</v>
      </c>
      <c r="K23" s="183">
        <v>227.3</v>
      </c>
      <c r="L23" s="184"/>
    </row>
    <row r="24" spans="1:12" ht="13.2">
      <c r="A24" s="243"/>
      <c r="B24" s="240"/>
      <c r="C24" s="14" t="s">
        <v>97</v>
      </c>
      <c r="D24" s="183">
        <v>458</v>
      </c>
      <c r="E24" s="183">
        <v>458</v>
      </c>
      <c r="F24" s="183">
        <v>0</v>
      </c>
      <c r="G24" s="183">
        <v>0</v>
      </c>
      <c r="H24" s="183">
        <v>458</v>
      </c>
      <c r="I24" s="183">
        <v>458</v>
      </c>
      <c r="J24" s="183">
        <v>0</v>
      </c>
      <c r="K24" s="183">
        <v>0</v>
      </c>
      <c r="L24" s="184"/>
    </row>
    <row r="25" spans="1:12" ht="13.2">
      <c r="A25" s="243"/>
      <c r="B25" s="241"/>
      <c r="C25" s="14" t="s">
        <v>98</v>
      </c>
      <c r="D25" s="183">
        <v>0.2</v>
      </c>
      <c r="E25" s="183">
        <v>0.2</v>
      </c>
      <c r="F25" s="183">
        <v>0</v>
      </c>
      <c r="G25" s="183">
        <v>0</v>
      </c>
      <c r="H25" s="183">
        <v>0.2</v>
      </c>
      <c r="I25" s="183">
        <v>0.2</v>
      </c>
      <c r="J25" s="183">
        <v>0</v>
      </c>
      <c r="K25" s="183">
        <v>0</v>
      </c>
      <c r="L25" s="184"/>
    </row>
    <row r="26" spans="1:12" ht="13.2">
      <c r="A26" s="243"/>
      <c r="B26" s="239" t="s">
        <v>250</v>
      </c>
      <c r="C26" s="14" t="s">
        <v>99</v>
      </c>
      <c r="D26" s="183">
        <v>470</v>
      </c>
      <c r="E26" s="183">
        <v>420</v>
      </c>
      <c r="F26" s="183">
        <v>0</v>
      </c>
      <c r="G26" s="183">
        <v>50</v>
      </c>
      <c r="H26" s="183">
        <v>394.6</v>
      </c>
      <c r="I26" s="183">
        <v>372.5</v>
      </c>
      <c r="J26" s="183">
        <v>0</v>
      </c>
      <c r="K26" s="183">
        <v>22.1</v>
      </c>
      <c r="L26" s="184"/>
    </row>
    <row r="27" spans="1:12" ht="13.2">
      <c r="A27" s="243"/>
      <c r="B27" s="240"/>
      <c r="C27" s="14" t="s">
        <v>93</v>
      </c>
      <c r="D27" s="183">
        <v>317</v>
      </c>
      <c r="E27" s="183">
        <v>1.7</v>
      </c>
      <c r="F27" s="183">
        <v>0</v>
      </c>
      <c r="G27" s="183">
        <v>315.3</v>
      </c>
      <c r="H27" s="183">
        <v>281.60000000000002</v>
      </c>
      <c r="I27" s="183">
        <v>0.8</v>
      </c>
      <c r="J27" s="183">
        <v>0</v>
      </c>
      <c r="K27" s="183">
        <v>280.8</v>
      </c>
      <c r="L27" s="184"/>
    </row>
    <row r="28" spans="1:12" ht="13.2">
      <c r="A28" s="243"/>
      <c r="B28" s="240"/>
      <c r="C28" s="14" t="s">
        <v>100</v>
      </c>
      <c r="D28" s="183">
        <v>3050</v>
      </c>
      <c r="E28" s="183">
        <v>2981.6</v>
      </c>
      <c r="F28" s="183">
        <v>0</v>
      </c>
      <c r="G28" s="183">
        <v>68.400000000000006</v>
      </c>
      <c r="H28" s="183">
        <v>2968.9</v>
      </c>
      <c r="I28" s="183">
        <v>2915.7</v>
      </c>
      <c r="J28" s="183">
        <v>0</v>
      </c>
      <c r="K28" s="183">
        <v>53.2</v>
      </c>
      <c r="L28" s="184"/>
    </row>
    <row r="29" spans="1:12" ht="13.2">
      <c r="A29" s="243"/>
      <c r="B29" s="240"/>
      <c r="C29" s="14" t="s">
        <v>101</v>
      </c>
      <c r="D29" s="183">
        <v>73.8</v>
      </c>
      <c r="E29" s="183">
        <v>73.8</v>
      </c>
      <c r="F29" s="183">
        <v>0</v>
      </c>
      <c r="G29" s="183">
        <v>0</v>
      </c>
      <c r="H29" s="183">
        <v>73.8</v>
      </c>
      <c r="I29" s="183">
        <v>73.8</v>
      </c>
      <c r="J29" s="183">
        <v>0</v>
      </c>
      <c r="K29" s="183">
        <v>0</v>
      </c>
      <c r="L29" s="184"/>
    </row>
    <row r="30" spans="1:12" ht="13.2">
      <c r="A30" s="243"/>
      <c r="B30" s="240"/>
      <c r="C30" s="14" t="s">
        <v>229</v>
      </c>
      <c r="D30" s="183">
        <v>404.2</v>
      </c>
      <c r="E30" s="183">
        <v>404.2</v>
      </c>
      <c r="F30" s="183">
        <v>0</v>
      </c>
      <c r="G30" s="183">
        <v>0</v>
      </c>
      <c r="H30" s="183">
        <v>404.2</v>
      </c>
      <c r="I30" s="183">
        <v>404.2</v>
      </c>
      <c r="J30" s="183">
        <v>0</v>
      </c>
      <c r="K30" s="183">
        <v>0</v>
      </c>
      <c r="L30" s="184"/>
    </row>
    <row r="31" spans="1:12" ht="13.2">
      <c r="A31" s="243"/>
      <c r="B31" s="240"/>
      <c r="C31" s="14" t="s">
        <v>230</v>
      </c>
      <c r="D31" s="183">
        <v>29.8</v>
      </c>
      <c r="E31" s="183">
        <v>0</v>
      </c>
      <c r="F31" s="183">
        <v>0</v>
      </c>
      <c r="G31" s="183">
        <v>29.8</v>
      </c>
      <c r="H31" s="183">
        <v>29.8</v>
      </c>
      <c r="I31" s="183">
        <v>0</v>
      </c>
      <c r="J31" s="183">
        <v>0</v>
      </c>
      <c r="K31" s="183">
        <v>29.8</v>
      </c>
      <c r="L31" s="184"/>
    </row>
    <row r="32" spans="1:12" ht="13.2">
      <c r="A32" s="243"/>
      <c r="B32" s="240"/>
      <c r="C32" s="14" t="s">
        <v>102</v>
      </c>
      <c r="D32" s="183">
        <v>10</v>
      </c>
      <c r="E32" s="183">
        <v>10</v>
      </c>
      <c r="F32" s="183">
        <v>0</v>
      </c>
      <c r="G32" s="183">
        <v>0</v>
      </c>
      <c r="H32" s="183">
        <v>8.5</v>
      </c>
      <c r="I32" s="183">
        <v>8.5</v>
      </c>
      <c r="J32" s="183">
        <v>0</v>
      </c>
      <c r="K32" s="183">
        <v>0</v>
      </c>
      <c r="L32" s="184"/>
    </row>
    <row r="33" spans="1:12" ht="13.2">
      <c r="A33" s="243"/>
      <c r="B33" s="240"/>
      <c r="C33" s="14" t="s">
        <v>95</v>
      </c>
      <c r="D33" s="183">
        <v>3423.6</v>
      </c>
      <c r="E33" s="183">
        <v>1980.7</v>
      </c>
      <c r="F33" s="183">
        <v>970.3</v>
      </c>
      <c r="G33" s="183">
        <v>1442.9</v>
      </c>
      <c r="H33" s="183">
        <v>3204.7</v>
      </c>
      <c r="I33" s="183">
        <v>1850.2</v>
      </c>
      <c r="J33" s="183">
        <v>964.8</v>
      </c>
      <c r="K33" s="183">
        <v>1354.5</v>
      </c>
      <c r="L33" s="184"/>
    </row>
    <row r="34" spans="1:12" ht="13.2">
      <c r="A34" s="243"/>
      <c r="B34" s="240"/>
      <c r="C34" s="14" t="s">
        <v>97</v>
      </c>
      <c r="D34" s="183">
        <v>72.099999999999994</v>
      </c>
      <c r="E34" s="183">
        <v>72.099999999999994</v>
      </c>
      <c r="F34" s="183">
        <v>0</v>
      </c>
      <c r="G34" s="183">
        <v>0</v>
      </c>
      <c r="H34" s="183">
        <v>64.5</v>
      </c>
      <c r="I34" s="183">
        <v>64.5</v>
      </c>
      <c r="J34" s="183">
        <v>0</v>
      </c>
      <c r="K34" s="183">
        <v>0</v>
      </c>
      <c r="L34" s="184"/>
    </row>
    <row r="35" spans="1:12" ht="13.2">
      <c r="A35" s="243"/>
      <c r="B35" s="241"/>
      <c r="C35" s="14" t="s">
        <v>105</v>
      </c>
      <c r="D35" s="183">
        <v>50</v>
      </c>
      <c r="E35" s="183">
        <v>0</v>
      </c>
      <c r="F35" s="183">
        <v>0</v>
      </c>
      <c r="G35" s="183">
        <v>50</v>
      </c>
      <c r="H35" s="183">
        <v>50</v>
      </c>
      <c r="I35" s="183">
        <v>0</v>
      </c>
      <c r="J35" s="183">
        <v>0</v>
      </c>
      <c r="K35" s="183">
        <v>50</v>
      </c>
      <c r="L35" s="184"/>
    </row>
    <row r="36" spans="1:12" ht="13.2">
      <c r="A36" s="243"/>
      <c r="B36" s="239" t="s">
        <v>246</v>
      </c>
      <c r="C36" s="14" t="s">
        <v>99</v>
      </c>
      <c r="D36" s="183">
        <v>51.1</v>
      </c>
      <c r="E36" s="183">
        <v>51.1</v>
      </c>
      <c r="F36" s="183">
        <v>0</v>
      </c>
      <c r="G36" s="183">
        <v>0</v>
      </c>
      <c r="H36" s="183">
        <v>51.1</v>
      </c>
      <c r="I36" s="183">
        <v>51.1</v>
      </c>
      <c r="J36" s="183">
        <v>0</v>
      </c>
      <c r="K36" s="183">
        <v>0</v>
      </c>
      <c r="L36" s="184"/>
    </row>
    <row r="37" spans="1:12" ht="13.2">
      <c r="A37" s="243"/>
      <c r="B37" s="240"/>
      <c r="C37" s="14" t="s">
        <v>231</v>
      </c>
      <c r="D37" s="183">
        <v>78.599999999999994</v>
      </c>
      <c r="E37" s="183">
        <v>78.599999999999994</v>
      </c>
      <c r="F37" s="183">
        <v>43.4</v>
      </c>
      <c r="G37" s="183">
        <v>0</v>
      </c>
      <c r="H37" s="183">
        <v>64.2</v>
      </c>
      <c r="I37" s="183">
        <v>64.2</v>
      </c>
      <c r="J37" s="183">
        <v>33.1</v>
      </c>
      <c r="K37" s="183">
        <v>0</v>
      </c>
      <c r="L37" s="184"/>
    </row>
    <row r="38" spans="1:12" ht="13.2">
      <c r="A38" s="243"/>
      <c r="B38" s="240"/>
      <c r="C38" s="14" t="s">
        <v>232</v>
      </c>
      <c r="D38" s="183">
        <v>13.9</v>
      </c>
      <c r="E38" s="183">
        <v>13.9</v>
      </c>
      <c r="F38" s="183">
        <v>7.6</v>
      </c>
      <c r="G38" s="183">
        <v>0</v>
      </c>
      <c r="H38" s="183">
        <v>11.5</v>
      </c>
      <c r="I38" s="183">
        <v>11.5</v>
      </c>
      <c r="J38" s="183">
        <v>5.9</v>
      </c>
      <c r="K38" s="183">
        <v>0</v>
      </c>
      <c r="L38" s="184"/>
    </row>
    <row r="39" spans="1:12" ht="13.2">
      <c r="A39" s="243"/>
      <c r="B39" s="240"/>
      <c r="C39" s="14" t="s">
        <v>101</v>
      </c>
      <c r="D39" s="183">
        <v>21.5</v>
      </c>
      <c r="E39" s="183">
        <v>21.5</v>
      </c>
      <c r="F39" s="183">
        <v>0</v>
      </c>
      <c r="G39" s="183">
        <v>0</v>
      </c>
      <c r="H39" s="183">
        <v>21.5</v>
      </c>
      <c r="I39" s="183">
        <v>21.5</v>
      </c>
      <c r="J39" s="183">
        <v>0</v>
      </c>
      <c r="K39" s="183">
        <v>0</v>
      </c>
      <c r="L39" s="184"/>
    </row>
    <row r="40" spans="1:12" ht="13.2">
      <c r="A40" s="243"/>
      <c r="B40" s="241"/>
      <c r="C40" s="14" t="s">
        <v>95</v>
      </c>
      <c r="D40" s="183">
        <v>610.1</v>
      </c>
      <c r="E40" s="183">
        <v>365.8</v>
      </c>
      <c r="F40" s="183">
        <v>139.19999999999999</v>
      </c>
      <c r="G40" s="183">
        <v>244.3</v>
      </c>
      <c r="H40" s="183">
        <v>597.5</v>
      </c>
      <c r="I40" s="183">
        <v>353.4</v>
      </c>
      <c r="J40" s="183">
        <v>136.80000000000001</v>
      </c>
      <c r="K40" s="183">
        <v>244.1</v>
      </c>
      <c r="L40" s="184"/>
    </row>
    <row r="41" spans="1:12" ht="13.2">
      <c r="A41" s="243"/>
      <c r="B41" s="239" t="s">
        <v>249</v>
      </c>
      <c r="C41" s="14" t="s">
        <v>93</v>
      </c>
      <c r="D41" s="183">
        <v>326.60000000000002</v>
      </c>
      <c r="E41" s="183">
        <v>42.7</v>
      </c>
      <c r="F41" s="183">
        <v>1</v>
      </c>
      <c r="G41" s="183">
        <v>283.89999999999998</v>
      </c>
      <c r="H41" s="183">
        <v>303.2</v>
      </c>
      <c r="I41" s="183">
        <v>19.3</v>
      </c>
      <c r="J41" s="183">
        <v>0</v>
      </c>
      <c r="K41" s="183">
        <v>283.89999999999998</v>
      </c>
      <c r="L41" s="184"/>
    </row>
    <row r="42" spans="1:12" ht="13.2">
      <c r="A42" s="243"/>
      <c r="B42" s="240"/>
      <c r="C42" s="14" t="s">
        <v>217</v>
      </c>
      <c r="D42" s="183">
        <v>198</v>
      </c>
      <c r="E42" s="183">
        <v>0</v>
      </c>
      <c r="F42" s="183">
        <v>0</v>
      </c>
      <c r="G42" s="183">
        <v>198</v>
      </c>
      <c r="H42" s="183">
        <v>198</v>
      </c>
      <c r="I42" s="183">
        <v>0</v>
      </c>
      <c r="J42" s="183">
        <v>0</v>
      </c>
      <c r="K42" s="183">
        <v>198</v>
      </c>
      <c r="L42" s="184"/>
    </row>
    <row r="43" spans="1:12" ht="13.2">
      <c r="A43" s="243"/>
      <c r="B43" s="240"/>
      <c r="C43" s="14" t="s">
        <v>103</v>
      </c>
      <c r="D43" s="183">
        <v>24.9</v>
      </c>
      <c r="E43" s="183">
        <v>24.9</v>
      </c>
      <c r="F43" s="183">
        <v>0</v>
      </c>
      <c r="G43" s="183">
        <v>0</v>
      </c>
      <c r="H43" s="183">
        <v>24.9</v>
      </c>
      <c r="I43" s="183">
        <v>24.9</v>
      </c>
      <c r="J43" s="183">
        <v>0</v>
      </c>
      <c r="K43" s="183">
        <v>0</v>
      </c>
      <c r="L43" s="184"/>
    </row>
    <row r="44" spans="1:12" ht="13.2">
      <c r="A44" s="243"/>
      <c r="B44" s="240"/>
      <c r="C44" s="14" t="s">
        <v>102</v>
      </c>
      <c r="D44" s="183">
        <v>26</v>
      </c>
      <c r="E44" s="183">
        <v>26</v>
      </c>
      <c r="F44" s="183">
        <v>0</v>
      </c>
      <c r="G44" s="183">
        <v>0</v>
      </c>
      <c r="H44" s="183">
        <v>20.100000000000001</v>
      </c>
      <c r="I44" s="183">
        <v>20.100000000000001</v>
      </c>
      <c r="J44" s="183">
        <v>0</v>
      </c>
      <c r="K44" s="183">
        <v>0</v>
      </c>
      <c r="L44" s="184"/>
    </row>
    <row r="45" spans="1:12" ht="13.2">
      <c r="A45" s="243"/>
      <c r="B45" s="240"/>
      <c r="C45" s="14" t="s">
        <v>95</v>
      </c>
      <c r="D45" s="183">
        <v>5693.8</v>
      </c>
      <c r="E45" s="183">
        <v>5249.3</v>
      </c>
      <c r="F45" s="183">
        <v>0</v>
      </c>
      <c r="G45" s="183">
        <v>444.5</v>
      </c>
      <c r="H45" s="183">
        <v>5551.8</v>
      </c>
      <c r="I45" s="183">
        <v>5217.8999999999996</v>
      </c>
      <c r="J45" s="183">
        <v>0</v>
      </c>
      <c r="K45" s="183">
        <v>333.9</v>
      </c>
      <c r="L45" s="184"/>
    </row>
    <row r="46" spans="1:12" ht="13.2">
      <c r="A46" s="243"/>
      <c r="B46" s="240"/>
      <c r="C46" s="14" t="s">
        <v>247</v>
      </c>
      <c r="D46" s="183">
        <v>101.7</v>
      </c>
      <c r="E46" s="183">
        <v>2.9</v>
      </c>
      <c r="F46" s="183">
        <v>0</v>
      </c>
      <c r="G46" s="183">
        <v>98.8</v>
      </c>
      <c r="H46" s="183">
        <v>101.2</v>
      </c>
      <c r="I46" s="183">
        <v>2.8</v>
      </c>
      <c r="J46" s="183">
        <v>0</v>
      </c>
      <c r="K46" s="183">
        <v>98.4</v>
      </c>
      <c r="L46" s="184"/>
    </row>
    <row r="47" spans="1:12" ht="13.2">
      <c r="A47" s="243"/>
      <c r="B47" s="240"/>
      <c r="C47" s="14" t="s">
        <v>96</v>
      </c>
      <c r="D47" s="183">
        <v>80.599999999999994</v>
      </c>
      <c r="E47" s="183">
        <v>0</v>
      </c>
      <c r="F47" s="183">
        <v>0</v>
      </c>
      <c r="G47" s="183">
        <v>80.599999999999994</v>
      </c>
      <c r="H47" s="183">
        <v>80.599999999999994</v>
      </c>
      <c r="I47" s="183">
        <v>0</v>
      </c>
      <c r="J47" s="183">
        <v>0</v>
      </c>
      <c r="K47" s="183">
        <v>80.599999999999994</v>
      </c>
      <c r="L47" s="184"/>
    </row>
    <row r="48" spans="1:12" ht="13.2">
      <c r="A48" s="243"/>
      <c r="B48" s="240"/>
      <c r="C48" s="14" t="s">
        <v>97</v>
      </c>
      <c r="D48" s="183">
        <v>3569.9</v>
      </c>
      <c r="E48" s="183">
        <v>3569.9</v>
      </c>
      <c r="F48" s="183">
        <v>73.7</v>
      </c>
      <c r="G48" s="183">
        <v>0</v>
      </c>
      <c r="H48" s="183">
        <v>3487.2</v>
      </c>
      <c r="I48" s="183">
        <v>3487.2</v>
      </c>
      <c r="J48" s="183">
        <v>71.7</v>
      </c>
      <c r="K48" s="183">
        <v>0</v>
      </c>
      <c r="L48" s="184"/>
    </row>
    <row r="49" spans="1:12" ht="13.2">
      <c r="A49" s="243"/>
      <c r="B49" s="241"/>
      <c r="C49" s="14" t="s">
        <v>236</v>
      </c>
      <c r="D49" s="183">
        <v>337.6</v>
      </c>
      <c r="E49" s="183">
        <v>337.6</v>
      </c>
      <c r="F49" s="183">
        <v>0</v>
      </c>
      <c r="G49" s="183">
        <v>0</v>
      </c>
      <c r="H49" s="183">
        <v>337.2</v>
      </c>
      <c r="I49" s="183">
        <v>337.2</v>
      </c>
      <c r="J49" s="183">
        <v>0</v>
      </c>
      <c r="K49" s="183">
        <v>0</v>
      </c>
      <c r="L49" s="184"/>
    </row>
    <row r="50" spans="1:12" ht="13.2">
      <c r="A50" s="243"/>
      <c r="B50" s="239" t="s">
        <v>238</v>
      </c>
      <c r="C50" s="14" t="s">
        <v>93</v>
      </c>
      <c r="D50" s="183">
        <v>1122.5</v>
      </c>
      <c r="E50" s="183">
        <v>7</v>
      </c>
      <c r="F50" s="183">
        <v>6.9</v>
      </c>
      <c r="G50" s="183">
        <v>1115.5</v>
      </c>
      <c r="H50" s="183">
        <v>960.8</v>
      </c>
      <c r="I50" s="183">
        <v>6.3</v>
      </c>
      <c r="J50" s="183">
        <v>6.2</v>
      </c>
      <c r="K50" s="183">
        <v>954.5</v>
      </c>
      <c r="L50" s="184"/>
    </row>
    <row r="51" spans="1:12" ht="13.2">
      <c r="A51" s="243"/>
      <c r="B51" s="240"/>
      <c r="C51" s="14" t="s">
        <v>248</v>
      </c>
      <c r="D51" s="183">
        <v>16.899999999999999</v>
      </c>
      <c r="E51" s="183">
        <v>0</v>
      </c>
      <c r="F51" s="183">
        <v>0</v>
      </c>
      <c r="G51" s="183">
        <v>16.899999999999999</v>
      </c>
      <c r="H51" s="183">
        <v>16.8</v>
      </c>
      <c r="I51" s="183">
        <v>0</v>
      </c>
      <c r="J51" s="183">
        <v>0</v>
      </c>
      <c r="K51" s="183">
        <v>16.8</v>
      </c>
      <c r="L51" s="184"/>
    </row>
    <row r="52" spans="1:12" ht="13.2">
      <c r="A52" s="243"/>
      <c r="B52" s="240"/>
      <c r="C52" s="14" t="s">
        <v>104</v>
      </c>
      <c r="D52" s="183">
        <v>3155.7</v>
      </c>
      <c r="E52" s="183">
        <v>0</v>
      </c>
      <c r="F52" s="183">
        <v>0</v>
      </c>
      <c r="G52" s="183">
        <v>3155.7</v>
      </c>
      <c r="H52" s="183">
        <v>3155.2</v>
      </c>
      <c r="I52" s="183">
        <v>0</v>
      </c>
      <c r="J52" s="183">
        <v>0</v>
      </c>
      <c r="K52" s="183">
        <v>3155.2</v>
      </c>
      <c r="L52" s="184"/>
    </row>
    <row r="53" spans="1:12" ht="13.2">
      <c r="A53" s="243"/>
      <c r="B53" s="240"/>
      <c r="C53" s="14" t="s">
        <v>103</v>
      </c>
      <c r="D53" s="183">
        <v>917.9</v>
      </c>
      <c r="E53" s="183">
        <v>38.1</v>
      </c>
      <c r="F53" s="183">
        <v>0</v>
      </c>
      <c r="G53" s="183">
        <v>879.8</v>
      </c>
      <c r="H53" s="183">
        <v>917.9</v>
      </c>
      <c r="I53" s="183">
        <v>38.1</v>
      </c>
      <c r="J53" s="183">
        <v>0</v>
      </c>
      <c r="K53" s="183">
        <v>879.8</v>
      </c>
      <c r="L53" s="184"/>
    </row>
    <row r="54" spans="1:12" ht="13.2">
      <c r="A54" s="243"/>
      <c r="B54" s="240"/>
      <c r="C54" s="14" t="s">
        <v>102</v>
      </c>
      <c r="D54" s="183">
        <v>1405</v>
      </c>
      <c r="E54" s="183">
        <v>105</v>
      </c>
      <c r="F54" s="183">
        <v>0</v>
      </c>
      <c r="G54" s="183">
        <v>1300</v>
      </c>
      <c r="H54" s="183">
        <v>662.6</v>
      </c>
      <c r="I54" s="183">
        <v>43.4</v>
      </c>
      <c r="J54" s="183">
        <v>0</v>
      </c>
      <c r="K54" s="183">
        <v>619.20000000000005</v>
      </c>
      <c r="L54" s="184"/>
    </row>
    <row r="55" spans="1:12" ht="13.2">
      <c r="A55" s="243"/>
      <c r="B55" s="240"/>
      <c r="C55" s="14" t="s">
        <v>95</v>
      </c>
      <c r="D55" s="183">
        <v>2332.6999999999998</v>
      </c>
      <c r="E55" s="183">
        <v>1219</v>
      </c>
      <c r="F55" s="183">
        <v>8.6</v>
      </c>
      <c r="G55" s="183">
        <v>1113.7</v>
      </c>
      <c r="H55" s="183">
        <v>2193.1999999999998</v>
      </c>
      <c r="I55" s="183">
        <v>1142.2</v>
      </c>
      <c r="J55" s="183">
        <v>8.6</v>
      </c>
      <c r="K55" s="183">
        <v>1051</v>
      </c>
      <c r="L55" s="184"/>
    </row>
    <row r="56" spans="1:12" ht="13.2">
      <c r="A56" s="243"/>
      <c r="B56" s="240"/>
      <c r="C56" s="14" t="s">
        <v>247</v>
      </c>
      <c r="D56" s="183">
        <v>36</v>
      </c>
      <c r="E56" s="183">
        <v>0</v>
      </c>
      <c r="F56" s="183">
        <v>0</v>
      </c>
      <c r="G56" s="183">
        <v>36</v>
      </c>
      <c r="H56" s="183">
        <v>36</v>
      </c>
      <c r="I56" s="183">
        <v>0</v>
      </c>
      <c r="J56" s="183">
        <v>0</v>
      </c>
      <c r="K56" s="183">
        <v>36</v>
      </c>
      <c r="L56" s="184"/>
    </row>
    <row r="57" spans="1:12" ht="13.2">
      <c r="A57" s="243"/>
      <c r="B57" s="240"/>
      <c r="C57" s="14" t="s">
        <v>96</v>
      </c>
      <c r="D57" s="183">
        <v>450</v>
      </c>
      <c r="E57" s="183">
        <v>0</v>
      </c>
      <c r="F57" s="183">
        <v>0</v>
      </c>
      <c r="G57" s="183">
        <v>450</v>
      </c>
      <c r="H57" s="183">
        <v>449.4</v>
      </c>
      <c r="I57" s="183">
        <v>0</v>
      </c>
      <c r="J57" s="183">
        <v>0</v>
      </c>
      <c r="K57" s="183">
        <v>449.4</v>
      </c>
      <c r="L57" s="184"/>
    </row>
    <row r="58" spans="1:12" ht="13.2">
      <c r="A58" s="243"/>
      <c r="B58" s="240"/>
      <c r="C58" s="14" t="s">
        <v>98</v>
      </c>
      <c r="D58" s="183">
        <v>31.6</v>
      </c>
      <c r="E58" s="183">
        <v>0</v>
      </c>
      <c r="F58" s="183">
        <v>0</v>
      </c>
      <c r="G58" s="183">
        <v>31.6</v>
      </c>
      <c r="H58" s="183">
        <v>30.5</v>
      </c>
      <c r="I58" s="183">
        <v>0</v>
      </c>
      <c r="J58" s="183">
        <v>0</v>
      </c>
      <c r="K58" s="183">
        <v>30.5</v>
      </c>
      <c r="L58" s="184"/>
    </row>
    <row r="59" spans="1:12" ht="13.2">
      <c r="A59" s="243"/>
      <c r="B59" s="240"/>
      <c r="C59" s="14" t="s">
        <v>233</v>
      </c>
      <c r="D59" s="183">
        <v>3215</v>
      </c>
      <c r="E59" s="183">
        <v>1703.3</v>
      </c>
      <c r="F59" s="183">
        <v>0</v>
      </c>
      <c r="G59" s="183">
        <v>1511.7</v>
      </c>
      <c r="H59" s="183">
        <v>3215</v>
      </c>
      <c r="I59" s="183">
        <v>1703.3</v>
      </c>
      <c r="J59" s="183">
        <v>0</v>
      </c>
      <c r="K59" s="183">
        <v>1511.7</v>
      </c>
      <c r="L59" s="184"/>
    </row>
    <row r="60" spans="1:12" ht="13.2">
      <c r="A60" s="243"/>
      <c r="B60" s="241"/>
      <c r="C60" s="14" t="s">
        <v>105</v>
      </c>
      <c r="D60" s="183">
        <v>82.1</v>
      </c>
      <c r="E60" s="183">
        <v>0</v>
      </c>
      <c r="F60" s="183">
        <v>0</v>
      </c>
      <c r="G60" s="183">
        <v>82.1</v>
      </c>
      <c r="H60" s="183">
        <v>82</v>
      </c>
      <c r="I60" s="183">
        <v>0</v>
      </c>
      <c r="J60" s="183">
        <v>0</v>
      </c>
      <c r="K60" s="183">
        <v>82</v>
      </c>
      <c r="L60" s="184"/>
    </row>
    <row r="61" spans="1:12" ht="13.2">
      <c r="A61" s="243"/>
      <c r="B61" s="239" t="s">
        <v>239</v>
      </c>
      <c r="C61" s="14" t="s">
        <v>93</v>
      </c>
      <c r="D61" s="183">
        <v>35.1</v>
      </c>
      <c r="E61" s="183">
        <v>0</v>
      </c>
      <c r="F61" s="183">
        <v>0</v>
      </c>
      <c r="G61" s="183">
        <v>35.1</v>
      </c>
      <c r="H61" s="183">
        <v>0</v>
      </c>
      <c r="I61" s="183">
        <v>0</v>
      </c>
      <c r="J61" s="183">
        <v>0</v>
      </c>
      <c r="K61" s="183">
        <v>0</v>
      </c>
      <c r="L61" s="184"/>
    </row>
    <row r="62" spans="1:12" ht="13.2">
      <c r="A62" s="243"/>
      <c r="B62" s="240"/>
      <c r="C62" s="14" t="s">
        <v>95</v>
      </c>
      <c r="D62" s="183">
        <v>2041.2</v>
      </c>
      <c r="E62" s="183">
        <v>546.70000000000005</v>
      </c>
      <c r="F62" s="183">
        <v>0</v>
      </c>
      <c r="G62" s="183">
        <v>1494.5</v>
      </c>
      <c r="H62" s="183">
        <v>1772.1</v>
      </c>
      <c r="I62" s="183">
        <v>487.5</v>
      </c>
      <c r="J62" s="183">
        <v>0</v>
      </c>
      <c r="K62" s="183">
        <v>1284.5999999999999</v>
      </c>
      <c r="L62" s="184"/>
    </row>
    <row r="63" spans="1:12" ht="13.2">
      <c r="A63" s="243"/>
      <c r="B63" s="240"/>
      <c r="C63" s="14" t="s">
        <v>247</v>
      </c>
      <c r="D63" s="183">
        <v>10.5</v>
      </c>
      <c r="E63" s="183">
        <v>0</v>
      </c>
      <c r="F63" s="183">
        <v>0</v>
      </c>
      <c r="G63" s="183">
        <v>10.5</v>
      </c>
      <c r="H63" s="183">
        <v>0</v>
      </c>
      <c r="I63" s="183">
        <v>0</v>
      </c>
      <c r="J63" s="183">
        <v>0</v>
      </c>
      <c r="K63" s="183">
        <v>0</v>
      </c>
      <c r="L63" s="184"/>
    </row>
    <row r="64" spans="1:12" ht="13.2">
      <c r="A64" s="243"/>
      <c r="B64" s="240"/>
      <c r="C64" s="14" t="s">
        <v>228</v>
      </c>
      <c r="D64" s="183">
        <v>513</v>
      </c>
      <c r="E64" s="183">
        <v>0</v>
      </c>
      <c r="F64" s="183">
        <v>0</v>
      </c>
      <c r="G64" s="183">
        <v>513</v>
      </c>
      <c r="H64" s="183">
        <v>513</v>
      </c>
      <c r="I64" s="183">
        <v>0</v>
      </c>
      <c r="J64" s="183">
        <v>0</v>
      </c>
      <c r="K64" s="183">
        <v>513</v>
      </c>
      <c r="L64" s="184"/>
    </row>
    <row r="65" spans="1:12" ht="13.2">
      <c r="A65" s="243"/>
      <c r="B65" s="240"/>
      <c r="C65" s="14" t="s">
        <v>98</v>
      </c>
      <c r="D65" s="183">
        <v>8.3000000000000007</v>
      </c>
      <c r="E65" s="183">
        <v>0</v>
      </c>
      <c r="F65" s="183">
        <v>0</v>
      </c>
      <c r="G65" s="183">
        <v>8.3000000000000007</v>
      </c>
      <c r="H65" s="183">
        <v>0</v>
      </c>
      <c r="I65" s="183">
        <v>0</v>
      </c>
      <c r="J65" s="183">
        <v>0</v>
      </c>
      <c r="K65" s="183">
        <v>0</v>
      </c>
      <c r="L65" s="184"/>
    </row>
    <row r="66" spans="1:12" ht="13.2">
      <c r="A66" s="243"/>
      <c r="B66" s="241"/>
      <c r="C66" s="14" t="s">
        <v>233</v>
      </c>
      <c r="D66" s="183">
        <v>865.7</v>
      </c>
      <c r="E66" s="183">
        <v>0</v>
      </c>
      <c r="F66" s="183">
        <v>0</v>
      </c>
      <c r="G66" s="183">
        <v>865.7</v>
      </c>
      <c r="H66" s="183">
        <v>865.7</v>
      </c>
      <c r="I66" s="183">
        <v>0</v>
      </c>
      <c r="J66" s="183">
        <v>0</v>
      </c>
      <c r="K66" s="183">
        <v>865.7</v>
      </c>
      <c r="L66" s="184"/>
    </row>
    <row r="67" spans="1:12" ht="13.2">
      <c r="A67" s="243"/>
      <c r="B67" s="239" t="s">
        <v>266</v>
      </c>
      <c r="C67" s="14" t="s">
        <v>217</v>
      </c>
      <c r="D67" s="183">
        <v>53.7</v>
      </c>
      <c r="E67" s="183">
        <v>0</v>
      </c>
      <c r="F67" s="183">
        <v>0</v>
      </c>
      <c r="G67" s="183">
        <v>53.7</v>
      </c>
      <c r="H67" s="183">
        <v>53.7</v>
      </c>
      <c r="I67" s="183">
        <v>0</v>
      </c>
      <c r="J67" s="183">
        <v>0</v>
      </c>
      <c r="K67" s="183">
        <v>53.7</v>
      </c>
      <c r="L67" s="184"/>
    </row>
    <row r="68" spans="1:12" ht="13.2">
      <c r="A68" s="243"/>
      <c r="B68" s="240"/>
      <c r="C68" s="14" t="s">
        <v>95</v>
      </c>
      <c r="D68" s="183">
        <v>6660</v>
      </c>
      <c r="E68" s="183">
        <v>1351.2</v>
      </c>
      <c r="F68" s="183">
        <v>265.5</v>
      </c>
      <c r="G68" s="183">
        <v>5308.8</v>
      </c>
      <c r="H68" s="183">
        <v>6459.8</v>
      </c>
      <c r="I68" s="183">
        <v>1330.8</v>
      </c>
      <c r="J68" s="183">
        <v>265.5</v>
      </c>
      <c r="K68" s="183">
        <v>5129</v>
      </c>
      <c r="L68" s="184"/>
    </row>
    <row r="69" spans="1:12" ht="13.2">
      <c r="A69" s="243"/>
      <c r="B69" s="240"/>
      <c r="C69" s="14" t="s">
        <v>96</v>
      </c>
      <c r="D69" s="183">
        <v>1419.3</v>
      </c>
      <c r="E69" s="183">
        <v>0</v>
      </c>
      <c r="F69" s="183">
        <v>0</v>
      </c>
      <c r="G69" s="183">
        <v>1419.3</v>
      </c>
      <c r="H69" s="183">
        <v>1419.3</v>
      </c>
      <c r="I69" s="183">
        <v>0</v>
      </c>
      <c r="J69" s="183">
        <v>0</v>
      </c>
      <c r="K69" s="183">
        <v>1419.3</v>
      </c>
      <c r="L69" s="184"/>
    </row>
    <row r="70" spans="1:12" ht="13.2">
      <c r="A70" s="243"/>
      <c r="B70" s="240"/>
      <c r="C70" s="14" t="s">
        <v>233</v>
      </c>
      <c r="D70" s="183">
        <v>1504.9</v>
      </c>
      <c r="E70" s="183">
        <v>0</v>
      </c>
      <c r="F70" s="183">
        <v>0</v>
      </c>
      <c r="G70" s="183">
        <v>1504.9</v>
      </c>
      <c r="H70" s="183">
        <v>1504.9</v>
      </c>
      <c r="I70" s="183">
        <v>0</v>
      </c>
      <c r="J70" s="183">
        <v>0</v>
      </c>
      <c r="K70" s="183">
        <v>1504.9</v>
      </c>
      <c r="L70" s="184"/>
    </row>
    <row r="71" spans="1:12" ht="13.2">
      <c r="A71" s="243"/>
      <c r="B71" s="241"/>
      <c r="C71" s="14" t="s">
        <v>105</v>
      </c>
      <c r="D71" s="183">
        <v>147.9</v>
      </c>
      <c r="E71" s="183">
        <v>0</v>
      </c>
      <c r="F71" s="183">
        <v>0</v>
      </c>
      <c r="G71" s="183">
        <v>147.9</v>
      </c>
      <c r="H71" s="183">
        <v>147.9</v>
      </c>
      <c r="I71" s="183">
        <v>0</v>
      </c>
      <c r="J71" s="183">
        <v>0</v>
      </c>
      <c r="K71" s="183">
        <v>147.9</v>
      </c>
      <c r="L71" s="184"/>
    </row>
    <row r="72" spans="1:12" ht="13.2">
      <c r="A72" s="243"/>
      <c r="B72" s="239" t="s">
        <v>237</v>
      </c>
      <c r="C72" s="14" t="s">
        <v>217</v>
      </c>
      <c r="D72" s="183">
        <v>237.4</v>
      </c>
      <c r="E72" s="183">
        <v>0</v>
      </c>
      <c r="F72" s="183">
        <v>0</v>
      </c>
      <c r="G72" s="183">
        <v>237.4</v>
      </c>
      <c r="H72" s="183">
        <v>237.4</v>
      </c>
      <c r="I72" s="183">
        <v>0</v>
      </c>
      <c r="J72" s="183">
        <v>0</v>
      </c>
      <c r="K72" s="183">
        <v>237.4</v>
      </c>
      <c r="L72" s="184"/>
    </row>
    <row r="73" spans="1:12" ht="13.2">
      <c r="A73" s="243"/>
      <c r="B73" s="240"/>
      <c r="C73" s="14" t="s">
        <v>103</v>
      </c>
      <c r="D73" s="183">
        <v>0.1</v>
      </c>
      <c r="E73" s="183">
        <v>0.1</v>
      </c>
      <c r="F73" s="183">
        <v>0</v>
      </c>
      <c r="G73" s="183">
        <v>0</v>
      </c>
      <c r="H73" s="183">
        <v>0.1</v>
      </c>
      <c r="I73" s="183">
        <v>0.1</v>
      </c>
      <c r="J73" s="183">
        <v>0</v>
      </c>
      <c r="K73" s="183">
        <v>0</v>
      </c>
      <c r="L73" s="184"/>
    </row>
    <row r="74" spans="1:12" ht="13.2">
      <c r="A74" s="243"/>
      <c r="B74" s="240"/>
      <c r="C74" s="14" t="s">
        <v>102</v>
      </c>
      <c r="D74" s="183">
        <v>56.5</v>
      </c>
      <c r="E74" s="183">
        <v>56.5</v>
      </c>
      <c r="F74" s="183">
        <v>0</v>
      </c>
      <c r="G74" s="183">
        <v>0</v>
      </c>
      <c r="H74" s="183">
        <v>48.5</v>
      </c>
      <c r="I74" s="183">
        <v>48.5</v>
      </c>
      <c r="J74" s="183">
        <v>0</v>
      </c>
      <c r="K74" s="183">
        <v>0</v>
      </c>
      <c r="L74" s="184"/>
    </row>
    <row r="75" spans="1:12" ht="13.2">
      <c r="A75" s="243"/>
      <c r="B75" s="240"/>
      <c r="C75" s="14" t="s">
        <v>95</v>
      </c>
      <c r="D75" s="183">
        <v>12475.6</v>
      </c>
      <c r="E75" s="183">
        <v>10522.7</v>
      </c>
      <c r="F75" s="183">
        <v>7565.8</v>
      </c>
      <c r="G75" s="183">
        <v>1952.9</v>
      </c>
      <c r="H75" s="183">
        <v>11637.6</v>
      </c>
      <c r="I75" s="183">
        <v>9872.1</v>
      </c>
      <c r="J75" s="183">
        <v>7554.7</v>
      </c>
      <c r="K75" s="183">
        <v>1765.5</v>
      </c>
      <c r="L75" s="184"/>
    </row>
    <row r="76" spans="1:12" ht="13.2">
      <c r="A76" s="243"/>
      <c r="B76" s="240"/>
      <c r="C76" s="14" t="s">
        <v>97</v>
      </c>
      <c r="D76" s="183">
        <v>742.9</v>
      </c>
      <c r="E76" s="183">
        <v>742.9</v>
      </c>
      <c r="F76" s="183">
        <v>635.29999999999995</v>
      </c>
      <c r="G76" s="183">
        <v>0</v>
      </c>
      <c r="H76" s="183">
        <v>662.4</v>
      </c>
      <c r="I76" s="183">
        <v>662.4</v>
      </c>
      <c r="J76" s="183">
        <v>634.9</v>
      </c>
      <c r="K76" s="183">
        <v>0</v>
      </c>
      <c r="L76" s="184"/>
    </row>
    <row r="77" spans="1:12" ht="13.2">
      <c r="A77" s="243"/>
      <c r="B77" s="240"/>
      <c r="C77" s="14" t="s">
        <v>236</v>
      </c>
      <c r="D77" s="183">
        <v>4.5999999999999996</v>
      </c>
      <c r="E77" s="183">
        <v>4.5999999999999996</v>
      </c>
      <c r="F77" s="183">
        <v>4.5</v>
      </c>
      <c r="G77" s="183">
        <v>0</v>
      </c>
      <c r="H77" s="183">
        <v>4.4000000000000004</v>
      </c>
      <c r="I77" s="183">
        <v>4.4000000000000004</v>
      </c>
      <c r="J77" s="183">
        <v>4.3</v>
      </c>
      <c r="K77" s="183">
        <v>0</v>
      </c>
      <c r="L77" s="184"/>
    </row>
    <row r="78" spans="1:12" ht="13.2">
      <c r="A78" s="244"/>
      <c r="B78" s="241"/>
      <c r="C78" s="14" t="s">
        <v>105</v>
      </c>
      <c r="D78" s="183">
        <v>20</v>
      </c>
      <c r="E78" s="183">
        <v>20</v>
      </c>
      <c r="F78" s="183">
        <v>0</v>
      </c>
      <c r="G78" s="183">
        <v>0</v>
      </c>
      <c r="H78" s="183">
        <v>14.3</v>
      </c>
      <c r="I78" s="183">
        <v>14.3</v>
      </c>
      <c r="J78" s="183">
        <v>0</v>
      </c>
      <c r="K78" s="183">
        <v>0</v>
      </c>
      <c r="L78" s="184"/>
    </row>
    <row r="79" spans="1:12" ht="13.2">
      <c r="A79" s="189" t="s">
        <v>106</v>
      </c>
      <c r="B79" s="189"/>
      <c r="C79" s="39"/>
      <c r="D79" s="187">
        <f t="shared" ref="D79:K79" si="1">SUBTOTAL(9,D80:D83)</f>
        <v>1490.6000000000001</v>
      </c>
      <c r="E79" s="187">
        <f t="shared" si="1"/>
        <v>1374.3</v>
      </c>
      <c r="F79" s="187">
        <f t="shared" si="1"/>
        <v>1107.5999999999999</v>
      </c>
      <c r="G79" s="187">
        <f t="shared" si="1"/>
        <v>116.30000000000001</v>
      </c>
      <c r="H79" s="187">
        <f t="shared" si="1"/>
        <v>1489.0000000000002</v>
      </c>
      <c r="I79" s="187">
        <f t="shared" si="1"/>
        <v>1372.7</v>
      </c>
      <c r="J79" s="187">
        <f t="shared" si="1"/>
        <v>1107.5999999999999</v>
      </c>
      <c r="K79" s="187">
        <f t="shared" si="1"/>
        <v>116.30000000000001</v>
      </c>
      <c r="L79" s="188">
        <f t="shared" ref="L79:L135" si="2">SUM(H79/D79*100)</f>
        <v>99.892660673554275</v>
      </c>
    </row>
    <row r="80" spans="1:12" ht="13.2">
      <c r="A80" s="242"/>
      <c r="B80" s="239" t="s">
        <v>239</v>
      </c>
      <c r="C80" s="14" t="s">
        <v>102</v>
      </c>
      <c r="D80" s="183">
        <v>12</v>
      </c>
      <c r="E80" s="183">
        <v>12</v>
      </c>
      <c r="F80" s="183">
        <v>0</v>
      </c>
      <c r="G80" s="183">
        <v>0</v>
      </c>
      <c r="H80" s="183">
        <v>10.4</v>
      </c>
      <c r="I80" s="183">
        <v>10.4</v>
      </c>
      <c r="J80" s="183">
        <v>0</v>
      </c>
      <c r="K80" s="183">
        <v>0</v>
      </c>
      <c r="L80" s="184"/>
    </row>
    <row r="81" spans="1:12" ht="13.2">
      <c r="A81" s="243"/>
      <c r="B81" s="240"/>
      <c r="C81" s="14" t="s">
        <v>95</v>
      </c>
      <c r="D81" s="183">
        <v>1392.9</v>
      </c>
      <c r="E81" s="183">
        <v>1347.3</v>
      </c>
      <c r="F81" s="183">
        <v>1107.5999999999999</v>
      </c>
      <c r="G81" s="183">
        <v>45.6</v>
      </c>
      <c r="H81" s="183">
        <v>1392.9</v>
      </c>
      <c r="I81" s="183">
        <v>1347.3</v>
      </c>
      <c r="J81" s="183">
        <v>1107.5999999999999</v>
      </c>
      <c r="K81" s="183">
        <v>45.6</v>
      </c>
      <c r="L81" s="184"/>
    </row>
    <row r="82" spans="1:12" ht="13.2">
      <c r="A82" s="243"/>
      <c r="B82" s="241"/>
      <c r="C82" s="14" t="s">
        <v>97</v>
      </c>
      <c r="D82" s="183">
        <v>70.7</v>
      </c>
      <c r="E82" s="183">
        <v>0</v>
      </c>
      <c r="F82" s="183">
        <v>0</v>
      </c>
      <c r="G82" s="183">
        <v>70.7</v>
      </c>
      <c r="H82" s="183">
        <v>70.7</v>
      </c>
      <c r="I82" s="183">
        <v>0</v>
      </c>
      <c r="J82" s="183">
        <v>0</v>
      </c>
      <c r="K82" s="183">
        <v>70.7</v>
      </c>
      <c r="L82" s="184"/>
    </row>
    <row r="83" spans="1:12" ht="52.8">
      <c r="A83" s="244"/>
      <c r="B83" s="190" t="s">
        <v>237</v>
      </c>
      <c r="C83" s="14" t="s">
        <v>95</v>
      </c>
      <c r="D83" s="183">
        <v>15</v>
      </c>
      <c r="E83" s="183">
        <v>15</v>
      </c>
      <c r="F83" s="183">
        <v>0</v>
      </c>
      <c r="G83" s="183">
        <v>0</v>
      </c>
      <c r="H83" s="183">
        <v>15</v>
      </c>
      <c r="I83" s="183">
        <v>15</v>
      </c>
      <c r="J83" s="183">
        <v>0</v>
      </c>
      <c r="K83" s="183">
        <v>0</v>
      </c>
      <c r="L83" s="184"/>
    </row>
    <row r="84" spans="1:12" ht="30" customHeight="1">
      <c r="A84" s="189" t="s">
        <v>107</v>
      </c>
      <c r="B84" s="189"/>
      <c r="C84" s="39"/>
      <c r="D84" s="187">
        <f t="shared" ref="D84:K84" si="3">SUBTOTAL(9,D85:D90)</f>
        <v>2662.3000000000006</v>
      </c>
      <c r="E84" s="187">
        <f t="shared" si="3"/>
        <v>2621.4</v>
      </c>
      <c r="F84" s="187">
        <f t="shared" si="3"/>
        <v>2189.4</v>
      </c>
      <c r="G84" s="187">
        <f t="shared" si="3"/>
        <v>40.900000000000006</v>
      </c>
      <c r="H84" s="187">
        <f t="shared" si="3"/>
        <v>2655.1</v>
      </c>
      <c r="I84" s="187">
        <f t="shared" si="3"/>
        <v>2614.2000000000003</v>
      </c>
      <c r="J84" s="187">
        <f t="shared" si="3"/>
        <v>2184.2999999999997</v>
      </c>
      <c r="K84" s="187">
        <f t="shared" si="3"/>
        <v>40.900000000000006</v>
      </c>
      <c r="L84" s="188">
        <f t="shared" si="2"/>
        <v>99.729557149832829</v>
      </c>
    </row>
    <row r="85" spans="1:12" ht="13.2">
      <c r="A85" s="242"/>
      <c r="B85" s="239" t="s">
        <v>240</v>
      </c>
      <c r="C85" s="14" t="s">
        <v>217</v>
      </c>
      <c r="D85" s="183">
        <v>66.2</v>
      </c>
      <c r="E85" s="183">
        <v>54.5</v>
      </c>
      <c r="F85" s="183">
        <v>0</v>
      </c>
      <c r="G85" s="183">
        <v>11.7</v>
      </c>
      <c r="H85" s="183">
        <v>66.2</v>
      </c>
      <c r="I85" s="183">
        <v>54.5</v>
      </c>
      <c r="J85" s="183">
        <v>0</v>
      </c>
      <c r="K85" s="183">
        <v>11.7</v>
      </c>
      <c r="L85" s="184"/>
    </row>
    <row r="86" spans="1:12" ht="13.2">
      <c r="A86" s="243"/>
      <c r="B86" s="240"/>
      <c r="C86" s="14" t="s">
        <v>94</v>
      </c>
      <c r="D86" s="183">
        <v>1908.4</v>
      </c>
      <c r="E86" s="183">
        <v>1882.4</v>
      </c>
      <c r="F86" s="183">
        <v>1791.4</v>
      </c>
      <c r="G86" s="183">
        <v>26</v>
      </c>
      <c r="H86" s="183">
        <v>1908.4</v>
      </c>
      <c r="I86" s="183">
        <v>1882.4</v>
      </c>
      <c r="J86" s="183">
        <v>1791.4</v>
      </c>
      <c r="K86" s="183">
        <v>26</v>
      </c>
      <c r="L86" s="184"/>
    </row>
    <row r="87" spans="1:12" ht="13.2">
      <c r="A87" s="243"/>
      <c r="B87" s="240"/>
      <c r="C87" s="14" t="s">
        <v>244</v>
      </c>
      <c r="D87" s="183">
        <v>11.3</v>
      </c>
      <c r="E87" s="183">
        <v>11.3</v>
      </c>
      <c r="F87" s="183">
        <v>11.1</v>
      </c>
      <c r="G87" s="183">
        <v>0</v>
      </c>
      <c r="H87" s="183">
        <v>11.3</v>
      </c>
      <c r="I87" s="183">
        <v>11.3</v>
      </c>
      <c r="J87" s="183">
        <v>11.1</v>
      </c>
      <c r="K87" s="183">
        <v>0</v>
      </c>
      <c r="L87" s="184"/>
    </row>
    <row r="88" spans="1:12" ht="13.2">
      <c r="A88" s="243"/>
      <c r="B88" s="240"/>
      <c r="C88" s="14" t="s">
        <v>102</v>
      </c>
      <c r="D88" s="183">
        <v>148.80000000000001</v>
      </c>
      <c r="E88" s="183">
        <v>148.80000000000001</v>
      </c>
      <c r="F88" s="183">
        <v>24.7</v>
      </c>
      <c r="G88" s="183">
        <v>0</v>
      </c>
      <c r="H88" s="183">
        <v>141.69999999999999</v>
      </c>
      <c r="I88" s="183">
        <v>141.69999999999999</v>
      </c>
      <c r="J88" s="183">
        <v>19.600000000000001</v>
      </c>
      <c r="K88" s="183">
        <v>0</v>
      </c>
      <c r="L88" s="184"/>
    </row>
    <row r="89" spans="1:12" ht="13.2">
      <c r="A89" s="243"/>
      <c r="B89" s="240"/>
      <c r="C89" s="14" t="s">
        <v>95</v>
      </c>
      <c r="D89" s="183">
        <v>511.3</v>
      </c>
      <c r="E89" s="183">
        <v>508.1</v>
      </c>
      <c r="F89" s="183">
        <v>362.2</v>
      </c>
      <c r="G89" s="183">
        <v>3.2</v>
      </c>
      <c r="H89" s="183">
        <v>511.2</v>
      </c>
      <c r="I89" s="183">
        <v>508</v>
      </c>
      <c r="J89" s="183">
        <v>362.2</v>
      </c>
      <c r="K89" s="183">
        <v>3.2</v>
      </c>
      <c r="L89" s="184"/>
    </row>
    <row r="90" spans="1:12" ht="13.2">
      <c r="A90" s="244"/>
      <c r="B90" s="241"/>
      <c r="C90" s="14" t="s">
        <v>97</v>
      </c>
      <c r="D90" s="183">
        <v>16.3</v>
      </c>
      <c r="E90" s="183">
        <v>16.3</v>
      </c>
      <c r="F90" s="183">
        <v>0</v>
      </c>
      <c r="G90" s="183">
        <v>0</v>
      </c>
      <c r="H90" s="183">
        <v>16.3</v>
      </c>
      <c r="I90" s="183">
        <v>16.3</v>
      </c>
      <c r="J90" s="183">
        <v>0</v>
      </c>
      <c r="K90" s="183">
        <v>0</v>
      </c>
      <c r="L90" s="184"/>
    </row>
    <row r="91" spans="1:12" ht="23.4" customHeight="1">
      <c r="A91" s="189" t="s">
        <v>16</v>
      </c>
      <c r="B91" s="189"/>
      <c r="C91" s="39"/>
      <c r="D91" s="187">
        <f t="shared" ref="D91:K91" si="4">SUBTOTAL(9,D92:D102)</f>
        <v>3700.1000000000004</v>
      </c>
      <c r="E91" s="187">
        <f t="shared" si="4"/>
        <v>3275.3000000000006</v>
      </c>
      <c r="F91" s="187">
        <f t="shared" si="4"/>
        <v>2831.5000000000009</v>
      </c>
      <c r="G91" s="187">
        <f t="shared" si="4"/>
        <v>424.8</v>
      </c>
      <c r="H91" s="187">
        <f t="shared" si="4"/>
        <v>3596.8</v>
      </c>
      <c r="I91" s="187">
        <f t="shared" si="4"/>
        <v>3268.7000000000003</v>
      </c>
      <c r="J91" s="187">
        <f t="shared" si="4"/>
        <v>2831.3</v>
      </c>
      <c r="K91" s="187">
        <f t="shared" si="4"/>
        <v>328.1</v>
      </c>
      <c r="L91" s="188">
        <f t="shared" si="2"/>
        <v>97.208183562606408</v>
      </c>
    </row>
    <row r="92" spans="1:12" ht="13.2">
      <c r="A92" s="242"/>
      <c r="B92" s="239" t="s">
        <v>396</v>
      </c>
      <c r="C92" s="14" t="s">
        <v>217</v>
      </c>
      <c r="D92" s="183">
        <v>83.7</v>
      </c>
      <c r="E92" s="183">
        <v>33.299999999999997</v>
      </c>
      <c r="F92" s="183">
        <v>0</v>
      </c>
      <c r="G92" s="183">
        <v>50.4</v>
      </c>
      <c r="H92" s="183">
        <v>83.7</v>
      </c>
      <c r="I92" s="183">
        <v>33.299999999999997</v>
      </c>
      <c r="J92" s="183">
        <v>0</v>
      </c>
      <c r="K92" s="183">
        <v>50.4</v>
      </c>
      <c r="L92" s="184"/>
    </row>
    <row r="93" spans="1:12" ht="13.2">
      <c r="A93" s="243"/>
      <c r="B93" s="240"/>
      <c r="C93" s="14" t="s">
        <v>94</v>
      </c>
      <c r="D93" s="183">
        <v>2157</v>
      </c>
      <c r="E93" s="183">
        <v>2143.5</v>
      </c>
      <c r="F93" s="183">
        <v>2063.3000000000002</v>
      </c>
      <c r="G93" s="183">
        <v>13.5</v>
      </c>
      <c r="H93" s="183">
        <v>2157</v>
      </c>
      <c r="I93" s="183">
        <v>2143.5</v>
      </c>
      <c r="J93" s="183">
        <v>2063.3000000000002</v>
      </c>
      <c r="K93" s="183">
        <v>13.5</v>
      </c>
      <c r="L93" s="184"/>
    </row>
    <row r="94" spans="1:12" ht="13.2">
      <c r="A94" s="243"/>
      <c r="B94" s="240"/>
      <c r="C94" s="14" t="s">
        <v>244</v>
      </c>
      <c r="D94" s="183">
        <v>50.5</v>
      </c>
      <c r="E94" s="183">
        <v>50.5</v>
      </c>
      <c r="F94" s="183">
        <v>49.9</v>
      </c>
      <c r="G94" s="183">
        <v>0</v>
      </c>
      <c r="H94" s="183">
        <v>50.5</v>
      </c>
      <c r="I94" s="183">
        <v>50.5</v>
      </c>
      <c r="J94" s="183">
        <v>49.9</v>
      </c>
      <c r="K94" s="183">
        <v>0</v>
      </c>
      <c r="L94" s="184"/>
    </row>
    <row r="95" spans="1:12" ht="13.2">
      <c r="A95" s="243"/>
      <c r="B95" s="240"/>
      <c r="C95" s="14" t="s">
        <v>102</v>
      </c>
      <c r="D95" s="183">
        <v>182.3</v>
      </c>
      <c r="E95" s="183">
        <v>179.3</v>
      </c>
      <c r="F95" s="183">
        <v>18.399999999999999</v>
      </c>
      <c r="G95" s="183">
        <v>3</v>
      </c>
      <c r="H95" s="183">
        <v>175.7</v>
      </c>
      <c r="I95" s="183">
        <v>172.7</v>
      </c>
      <c r="J95" s="183">
        <v>18.2</v>
      </c>
      <c r="K95" s="183">
        <v>3</v>
      </c>
      <c r="L95" s="184"/>
    </row>
    <row r="96" spans="1:12" ht="13.2">
      <c r="A96" s="243"/>
      <c r="B96" s="240"/>
      <c r="C96" s="14" t="s">
        <v>95</v>
      </c>
      <c r="D96" s="183">
        <v>867.5</v>
      </c>
      <c r="E96" s="183">
        <v>850.5</v>
      </c>
      <c r="F96" s="183">
        <v>681.8</v>
      </c>
      <c r="G96" s="183">
        <v>17</v>
      </c>
      <c r="H96" s="183">
        <v>867.5</v>
      </c>
      <c r="I96" s="183">
        <v>850.5</v>
      </c>
      <c r="J96" s="183">
        <v>681.8</v>
      </c>
      <c r="K96" s="183">
        <v>17</v>
      </c>
      <c r="L96" s="184"/>
    </row>
    <row r="97" spans="1:12" ht="13.2">
      <c r="A97" s="243"/>
      <c r="B97" s="240"/>
      <c r="C97" s="14" t="s">
        <v>97</v>
      </c>
      <c r="D97" s="183">
        <v>8.3000000000000007</v>
      </c>
      <c r="E97" s="183">
        <v>8.3000000000000007</v>
      </c>
      <c r="F97" s="183">
        <v>8.3000000000000007</v>
      </c>
      <c r="G97" s="183">
        <v>0</v>
      </c>
      <c r="H97" s="183">
        <v>8.3000000000000007</v>
      </c>
      <c r="I97" s="183">
        <v>8.3000000000000007</v>
      </c>
      <c r="J97" s="183">
        <v>8.3000000000000007</v>
      </c>
      <c r="K97" s="183">
        <v>0</v>
      </c>
      <c r="L97" s="184"/>
    </row>
    <row r="98" spans="1:12" ht="13.2">
      <c r="A98" s="243"/>
      <c r="B98" s="241"/>
      <c r="C98" s="14" t="s">
        <v>236</v>
      </c>
      <c r="D98" s="183">
        <v>9.9</v>
      </c>
      <c r="E98" s="183">
        <v>9.9</v>
      </c>
      <c r="F98" s="183">
        <v>9.8000000000000007</v>
      </c>
      <c r="G98" s="183">
        <v>0</v>
      </c>
      <c r="H98" s="183">
        <v>9.9</v>
      </c>
      <c r="I98" s="183">
        <v>9.9</v>
      </c>
      <c r="J98" s="183">
        <v>9.8000000000000007</v>
      </c>
      <c r="K98" s="183">
        <v>0</v>
      </c>
      <c r="L98" s="184"/>
    </row>
    <row r="99" spans="1:12" ht="13.2">
      <c r="A99" s="243"/>
      <c r="B99" s="239" t="s">
        <v>238</v>
      </c>
      <c r="C99" s="14" t="s">
        <v>93</v>
      </c>
      <c r="D99" s="183">
        <v>0</v>
      </c>
      <c r="E99" s="183">
        <v>0</v>
      </c>
      <c r="F99" s="183">
        <v>0</v>
      </c>
      <c r="G99" s="183">
        <v>0</v>
      </c>
      <c r="H99" s="183">
        <v>0</v>
      </c>
      <c r="I99" s="183">
        <v>0</v>
      </c>
      <c r="J99" s="183">
        <v>0</v>
      </c>
      <c r="K99" s="183">
        <v>0</v>
      </c>
      <c r="L99" s="184"/>
    </row>
    <row r="100" spans="1:12" ht="13.2">
      <c r="A100" s="243"/>
      <c r="B100" s="240"/>
      <c r="C100" s="14" t="s">
        <v>248</v>
      </c>
      <c r="D100" s="183">
        <v>96.1</v>
      </c>
      <c r="E100" s="183">
        <v>0</v>
      </c>
      <c r="F100" s="183">
        <v>0</v>
      </c>
      <c r="G100" s="183">
        <v>96.1</v>
      </c>
      <c r="H100" s="183">
        <v>28.8</v>
      </c>
      <c r="I100" s="183">
        <v>0</v>
      </c>
      <c r="J100" s="183">
        <v>0</v>
      </c>
      <c r="K100" s="183">
        <v>28.8</v>
      </c>
      <c r="L100" s="184"/>
    </row>
    <row r="101" spans="1:12" ht="13.2">
      <c r="A101" s="243"/>
      <c r="B101" s="241"/>
      <c r="C101" s="14" t="s">
        <v>95</v>
      </c>
      <c r="D101" s="183">
        <v>176</v>
      </c>
      <c r="E101" s="183">
        <v>0</v>
      </c>
      <c r="F101" s="183">
        <v>0</v>
      </c>
      <c r="G101" s="183">
        <v>176</v>
      </c>
      <c r="H101" s="183">
        <v>146.6</v>
      </c>
      <c r="I101" s="183">
        <v>0</v>
      </c>
      <c r="J101" s="183">
        <v>0</v>
      </c>
      <c r="K101" s="183">
        <v>146.6</v>
      </c>
      <c r="L101" s="184"/>
    </row>
    <row r="102" spans="1:12" ht="52.8">
      <c r="A102" s="244"/>
      <c r="B102" s="190" t="s">
        <v>397</v>
      </c>
      <c r="C102" s="14" t="s">
        <v>217</v>
      </c>
      <c r="D102" s="183">
        <v>68.8</v>
      </c>
      <c r="E102" s="183">
        <v>0</v>
      </c>
      <c r="F102" s="183">
        <v>0</v>
      </c>
      <c r="G102" s="183">
        <v>68.8</v>
      </c>
      <c r="H102" s="183">
        <v>68.8</v>
      </c>
      <c r="I102" s="183">
        <v>0</v>
      </c>
      <c r="J102" s="183">
        <v>0</v>
      </c>
      <c r="K102" s="183">
        <v>68.8</v>
      </c>
      <c r="L102" s="184"/>
    </row>
    <row r="103" spans="1:12" ht="13.2">
      <c r="A103" s="189" t="s">
        <v>241</v>
      </c>
      <c r="B103" s="189"/>
      <c r="C103" s="39"/>
      <c r="D103" s="187">
        <f>SUBTOTAL(9,D104:D110)</f>
        <v>2902.3</v>
      </c>
      <c r="E103" s="187">
        <f>SUBTOTAL(9,E104:E110)</f>
        <v>2849</v>
      </c>
      <c r="F103" s="187">
        <f>SUBTOTAL(9,F104:F110)</f>
        <v>2420.1000000000004</v>
      </c>
      <c r="G103" s="187">
        <f>SUBTOTAL(9,G104:G110)</f>
        <v>53.3</v>
      </c>
      <c r="H103" s="187">
        <f>SUBTOTAL(9,H104:H110)</f>
        <v>2899</v>
      </c>
      <c r="I103" s="187">
        <f>SUBTOTAL(9,I104:I110)</f>
        <v>2845.7000000000003</v>
      </c>
      <c r="J103" s="187">
        <f>SUBTOTAL(9,J104:J110)</f>
        <v>2416.9</v>
      </c>
      <c r="K103" s="187">
        <f>SUBTOTAL(9,K104:K110)</f>
        <v>53.3</v>
      </c>
      <c r="L103" s="188">
        <f t="shared" si="2"/>
        <v>99.886297074733818</v>
      </c>
    </row>
    <row r="104" spans="1:12" ht="13.2">
      <c r="A104" s="242"/>
      <c r="B104" s="239" t="s">
        <v>264</v>
      </c>
      <c r="C104" s="14" t="s">
        <v>217</v>
      </c>
      <c r="D104" s="183">
        <v>65.3</v>
      </c>
      <c r="E104" s="183">
        <v>43.2</v>
      </c>
      <c r="F104" s="183">
        <v>0</v>
      </c>
      <c r="G104" s="183">
        <v>22.1</v>
      </c>
      <c r="H104" s="183">
        <v>65.3</v>
      </c>
      <c r="I104" s="183">
        <v>43.2</v>
      </c>
      <c r="J104" s="183">
        <v>0</v>
      </c>
      <c r="K104" s="183">
        <v>22.1</v>
      </c>
      <c r="L104" s="184"/>
    </row>
    <row r="105" spans="1:12" ht="13.2">
      <c r="A105" s="243"/>
      <c r="B105" s="240"/>
      <c r="C105" s="14" t="s">
        <v>94</v>
      </c>
      <c r="D105" s="183">
        <v>1831.6</v>
      </c>
      <c r="E105" s="183">
        <v>1831.6</v>
      </c>
      <c r="F105" s="183">
        <v>1740.4</v>
      </c>
      <c r="G105" s="183">
        <v>0</v>
      </c>
      <c r="H105" s="183">
        <v>1831.6</v>
      </c>
      <c r="I105" s="183">
        <v>1831.6</v>
      </c>
      <c r="J105" s="183">
        <v>1740.4</v>
      </c>
      <c r="K105" s="183">
        <v>0</v>
      </c>
      <c r="L105" s="184"/>
    </row>
    <row r="106" spans="1:12" ht="13.2">
      <c r="A106" s="243"/>
      <c r="B106" s="240"/>
      <c r="C106" s="14" t="s">
        <v>244</v>
      </c>
      <c r="D106" s="183">
        <v>39.299999999999997</v>
      </c>
      <c r="E106" s="183">
        <v>39.299999999999997</v>
      </c>
      <c r="F106" s="183">
        <v>38.700000000000003</v>
      </c>
      <c r="G106" s="183">
        <v>0</v>
      </c>
      <c r="H106" s="183">
        <v>39.299999999999997</v>
      </c>
      <c r="I106" s="183">
        <v>39.299999999999997</v>
      </c>
      <c r="J106" s="183">
        <v>38.700000000000003</v>
      </c>
      <c r="K106" s="183">
        <v>0</v>
      </c>
      <c r="L106" s="184"/>
    </row>
    <row r="107" spans="1:12" ht="13.2">
      <c r="A107" s="243"/>
      <c r="B107" s="240"/>
      <c r="C107" s="14" t="s">
        <v>102</v>
      </c>
      <c r="D107" s="183">
        <v>102.9</v>
      </c>
      <c r="E107" s="183">
        <v>102.9</v>
      </c>
      <c r="F107" s="183">
        <v>16.2</v>
      </c>
      <c r="G107" s="183">
        <v>0</v>
      </c>
      <c r="H107" s="183">
        <v>99.7</v>
      </c>
      <c r="I107" s="183">
        <v>99.7</v>
      </c>
      <c r="J107" s="183">
        <v>13</v>
      </c>
      <c r="K107" s="183">
        <v>0</v>
      </c>
      <c r="L107" s="184"/>
    </row>
    <row r="108" spans="1:12" ht="13.2">
      <c r="A108" s="243"/>
      <c r="B108" s="240"/>
      <c r="C108" s="14" t="s">
        <v>95</v>
      </c>
      <c r="D108" s="183">
        <v>841.4</v>
      </c>
      <c r="E108" s="183">
        <v>810.2</v>
      </c>
      <c r="F108" s="183">
        <v>603.4</v>
      </c>
      <c r="G108" s="183">
        <v>31.2</v>
      </c>
      <c r="H108" s="183">
        <v>841.3</v>
      </c>
      <c r="I108" s="183">
        <v>810.1</v>
      </c>
      <c r="J108" s="183">
        <v>603.4</v>
      </c>
      <c r="K108" s="183">
        <v>31.2</v>
      </c>
      <c r="L108" s="184"/>
    </row>
    <row r="109" spans="1:12" ht="13.2">
      <c r="A109" s="243"/>
      <c r="B109" s="240"/>
      <c r="C109" s="14" t="s">
        <v>97</v>
      </c>
      <c r="D109" s="183">
        <v>19.3</v>
      </c>
      <c r="E109" s="183">
        <v>19.3</v>
      </c>
      <c r="F109" s="183">
        <v>19</v>
      </c>
      <c r="G109" s="183">
        <v>0</v>
      </c>
      <c r="H109" s="183">
        <v>19.3</v>
      </c>
      <c r="I109" s="183">
        <v>19.3</v>
      </c>
      <c r="J109" s="183">
        <v>19</v>
      </c>
      <c r="K109" s="183">
        <v>0</v>
      </c>
      <c r="L109" s="184"/>
    </row>
    <row r="110" spans="1:12" ht="13.2">
      <c r="A110" s="243"/>
      <c r="B110" s="241"/>
      <c r="C110" s="14" t="s">
        <v>236</v>
      </c>
      <c r="D110" s="183">
        <v>2.5</v>
      </c>
      <c r="E110" s="183">
        <v>2.5</v>
      </c>
      <c r="F110" s="183">
        <v>2.4</v>
      </c>
      <c r="G110" s="183">
        <v>0</v>
      </c>
      <c r="H110" s="183">
        <v>2.5</v>
      </c>
      <c r="I110" s="183">
        <v>2.5</v>
      </c>
      <c r="J110" s="183">
        <v>2.4</v>
      </c>
      <c r="K110" s="183">
        <v>0</v>
      </c>
      <c r="L110" s="184"/>
    </row>
    <row r="111" spans="1:12" ht="26.4">
      <c r="A111" s="189" t="s">
        <v>108</v>
      </c>
      <c r="B111" s="189"/>
      <c r="C111" s="39"/>
      <c r="D111" s="187">
        <f t="shared" ref="D111:K111" si="5">SUBTOTAL(9,D112:D117)</f>
        <v>3535.2000000000003</v>
      </c>
      <c r="E111" s="187">
        <f t="shared" si="5"/>
        <v>3494.3</v>
      </c>
      <c r="F111" s="187">
        <f t="shared" si="5"/>
        <v>2963.6</v>
      </c>
      <c r="G111" s="187">
        <f t="shared" si="5"/>
        <v>40.9</v>
      </c>
      <c r="H111" s="187">
        <f t="shared" si="5"/>
        <v>3529.1</v>
      </c>
      <c r="I111" s="187">
        <f t="shared" si="5"/>
        <v>3488.2</v>
      </c>
      <c r="J111" s="187">
        <f t="shared" si="5"/>
        <v>2963.6</v>
      </c>
      <c r="K111" s="187">
        <f t="shared" si="5"/>
        <v>40.9</v>
      </c>
      <c r="L111" s="188">
        <f t="shared" si="2"/>
        <v>99.827449649241899</v>
      </c>
    </row>
    <row r="112" spans="1:12" ht="13.2">
      <c r="A112" s="242"/>
      <c r="B112" s="239" t="s">
        <v>396</v>
      </c>
      <c r="C112" s="14" t="s">
        <v>217</v>
      </c>
      <c r="D112" s="183">
        <v>86.8</v>
      </c>
      <c r="E112" s="183">
        <v>77.900000000000006</v>
      </c>
      <c r="F112" s="183">
        <v>0</v>
      </c>
      <c r="G112" s="183">
        <v>8.9</v>
      </c>
      <c r="H112" s="183">
        <v>86.8</v>
      </c>
      <c r="I112" s="183">
        <v>77.900000000000006</v>
      </c>
      <c r="J112" s="183">
        <v>0</v>
      </c>
      <c r="K112" s="183">
        <v>8.9</v>
      </c>
      <c r="L112" s="184"/>
    </row>
    <row r="113" spans="1:12" ht="13.2">
      <c r="A113" s="243"/>
      <c r="B113" s="240"/>
      <c r="C113" s="14" t="s">
        <v>94</v>
      </c>
      <c r="D113" s="183">
        <v>2159.5</v>
      </c>
      <c r="E113" s="183">
        <v>2159.5</v>
      </c>
      <c r="F113" s="183">
        <v>2070.1999999999998</v>
      </c>
      <c r="G113" s="183">
        <v>0</v>
      </c>
      <c r="H113" s="183">
        <v>2159.5</v>
      </c>
      <c r="I113" s="183">
        <v>2159.5</v>
      </c>
      <c r="J113" s="183">
        <v>2070.1999999999998</v>
      </c>
      <c r="K113" s="183">
        <v>0</v>
      </c>
      <c r="L113" s="184"/>
    </row>
    <row r="114" spans="1:12" ht="13.2">
      <c r="A114" s="243"/>
      <c r="B114" s="240"/>
      <c r="C114" s="14" t="s">
        <v>244</v>
      </c>
      <c r="D114" s="183">
        <v>51</v>
      </c>
      <c r="E114" s="183">
        <v>51</v>
      </c>
      <c r="F114" s="183">
        <v>50.3</v>
      </c>
      <c r="G114" s="183">
        <v>0</v>
      </c>
      <c r="H114" s="183">
        <v>51</v>
      </c>
      <c r="I114" s="183">
        <v>51</v>
      </c>
      <c r="J114" s="183">
        <v>50.3</v>
      </c>
      <c r="K114" s="183">
        <v>0</v>
      </c>
      <c r="L114" s="184"/>
    </row>
    <row r="115" spans="1:12" ht="13.2">
      <c r="A115" s="243"/>
      <c r="B115" s="240"/>
      <c r="C115" s="14" t="s">
        <v>102</v>
      </c>
      <c r="D115" s="183">
        <v>104.4</v>
      </c>
      <c r="E115" s="183">
        <v>104.4</v>
      </c>
      <c r="F115" s="183">
        <v>0</v>
      </c>
      <c r="G115" s="183">
        <v>0</v>
      </c>
      <c r="H115" s="183">
        <v>102.2</v>
      </c>
      <c r="I115" s="183">
        <v>102.2</v>
      </c>
      <c r="J115" s="183">
        <v>0</v>
      </c>
      <c r="K115" s="183">
        <v>0</v>
      </c>
      <c r="L115" s="184"/>
    </row>
    <row r="116" spans="1:12" ht="13.2">
      <c r="A116" s="243"/>
      <c r="B116" s="240"/>
      <c r="C116" s="14" t="s">
        <v>95</v>
      </c>
      <c r="D116" s="183">
        <v>1023</v>
      </c>
      <c r="E116" s="183">
        <v>991</v>
      </c>
      <c r="F116" s="183">
        <v>734.2</v>
      </c>
      <c r="G116" s="183">
        <v>32</v>
      </c>
      <c r="H116" s="183">
        <v>1019.1</v>
      </c>
      <c r="I116" s="183">
        <v>987.1</v>
      </c>
      <c r="J116" s="183">
        <v>734.2</v>
      </c>
      <c r="K116" s="183">
        <v>32</v>
      </c>
      <c r="L116" s="184"/>
    </row>
    <row r="117" spans="1:12" ht="13.2">
      <c r="A117" s="244"/>
      <c r="B117" s="241"/>
      <c r="C117" s="14" t="s">
        <v>97</v>
      </c>
      <c r="D117" s="183">
        <v>110.5</v>
      </c>
      <c r="E117" s="183">
        <v>110.5</v>
      </c>
      <c r="F117" s="183">
        <v>108.9</v>
      </c>
      <c r="G117" s="183">
        <v>0</v>
      </c>
      <c r="H117" s="183">
        <v>110.5</v>
      </c>
      <c r="I117" s="183">
        <v>110.5</v>
      </c>
      <c r="J117" s="183">
        <v>108.9</v>
      </c>
      <c r="K117" s="183">
        <v>0</v>
      </c>
      <c r="L117" s="184"/>
    </row>
    <row r="118" spans="1:12" ht="26.4">
      <c r="A118" s="189" t="s">
        <v>82</v>
      </c>
      <c r="B118" s="189"/>
      <c r="C118" s="39"/>
      <c r="D118" s="187">
        <f t="shared" ref="D118:K118" si="6">SUBTOTAL(9,D119:D127)</f>
        <v>2880</v>
      </c>
      <c r="E118" s="187">
        <f t="shared" si="6"/>
        <v>2812.2000000000003</v>
      </c>
      <c r="F118" s="187">
        <f t="shared" si="6"/>
        <v>2287.3000000000002</v>
      </c>
      <c r="G118" s="187">
        <f t="shared" si="6"/>
        <v>67.800000000000011</v>
      </c>
      <c r="H118" s="187">
        <f t="shared" si="6"/>
        <v>2867.7000000000003</v>
      </c>
      <c r="I118" s="187">
        <f t="shared" si="6"/>
        <v>2799.9</v>
      </c>
      <c r="J118" s="187">
        <f t="shared" si="6"/>
        <v>2285.4</v>
      </c>
      <c r="K118" s="187">
        <f t="shared" si="6"/>
        <v>67.800000000000011</v>
      </c>
      <c r="L118" s="188">
        <f t="shared" si="2"/>
        <v>99.572916666666671</v>
      </c>
    </row>
    <row r="119" spans="1:12" ht="13.2">
      <c r="A119" s="242"/>
      <c r="B119" s="239" t="s">
        <v>396</v>
      </c>
      <c r="C119" s="14" t="s">
        <v>217</v>
      </c>
      <c r="D119" s="183">
        <v>75.7</v>
      </c>
      <c r="E119" s="183">
        <v>69</v>
      </c>
      <c r="F119" s="183">
        <v>0</v>
      </c>
      <c r="G119" s="183">
        <v>6.7</v>
      </c>
      <c r="H119" s="183">
        <v>75.7</v>
      </c>
      <c r="I119" s="183">
        <v>69</v>
      </c>
      <c r="J119" s="183">
        <v>0</v>
      </c>
      <c r="K119" s="183">
        <v>6.7</v>
      </c>
      <c r="L119" s="184"/>
    </row>
    <row r="120" spans="1:12" ht="13.2">
      <c r="A120" s="243"/>
      <c r="B120" s="240"/>
      <c r="C120" s="14" t="s">
        <v>94</v>
      </c>
      <c r="D120" s="183">
        <v>1281.4000000000001</v>
      </c>
      <c r="E120" s="183">
        <v>1281.4000000000001</v>
      </c>
      <c r="F120" s="183">
        <v>1233.8</v>
      </c>
      <c r="G120" s="183">
        <v>0</v>
      </c>
      <c r="H120" s="183">
        <v>1281.4000000000001</v>
      </c>
      <c r="I120" s="183">
        <v>1281.4000000000001</v>
      </c>
      <c r="J120" s="183">
        <v>1233.8</v>
      </c>
      <c r="K120" s="183">
        <v>0</v>
      </c>
      <c r="L120" s="184"/>
    </row>
    <row r="121" spans="1:12" ht="13.2">
      <c r="A121" s="243"/>
      <c r="B121" s="240"/>
      <c r="C121" s="14" t="s">
        <v>244</v>
      </c>
      <c r="D121" s="183">
        <v>44.7</v>
      </c>
      <c r="E121" s="183">
        <v>44.7</v>
      </c>
      <c r="F121" s="183">
        <v>44</v>
      </c>
      <c r="G121" s="183">
        <v>0</v>
      </c>
      <c r="H121" s="183">
        <v>44.7</v>
      </c>
      <c r="I121" s="183">
        <v>44.7</v>
      </c>
      <c r="J121" s="183">
        <v>44</v>
      </c>
      <c r="K121" s="183">
        <v>0</v>
      </c>
      <c r="L121" s="184"/>
    </row>
    <row r="122" spans="1:12" ht="13.2">
      <c r="A122" s="243"/>
      <c r="B122" s="240"/>
      <c r="C122" s="14" t="s">
        <v>102</v>
      </c>
      <c r="D122" s="183">
        <v>94.3</v>
      </c>
      <c r="E122" s="183">
        <v>94.3</v>
      </c>
      <c r="F122" s="183">
        <v>11.3</v>
      </c>
      <c r="G122" s="183">
        <v>0</v>
      </c>
      <c r="H122" s="183">
        <v>88</v>
      </c>
      <c r="I122" s="183">
        <v>88</v>
      </c>
      <c r="J122" s="183">
        <v>9.4</v>
      </c>
      <c r="K122" s="183">
        <v>0</v>
      </c>
      <c r="L122" s="184"/>
    </row>
    <row r="123" spans="1:12" ht="13.2">
      <c r="A123" s="243"/>
      <c r="B123" s="240"/>
      <c r="C123" s="14" t="s">
        <v>95</v>
      </c>
      <c r="D123" s="183">
        <v>1361.4</v>
      </c>
      <c r="E123" s="183">
        <v>1318.2</v>
      </c>
      <c r="F123" s="183">
        <v>996.2</v>
      </c>
      <c r="G123" s="183">
        <v>43.2</v>
      </c>
      <c r="H123" s="183">
        <v>1355.4</v>
      </c>
      <c r="I123" s="183">
        <v>1312.2</v>
      </c>
      <c r="J123" s="183">
        <v>996.2</v>
      </c>
      <c r="K123" s="183">
        <v>43.2</v>
      </c>
      <c r="L123" s="184"/>
    </row>
    <row r="124" spans="1:12" ht="13.2">
      <c r="A124" s="243"/>
      <c r="B124" s="241"/>
      <c r="C124" s="14" t="s">
        <v>236</v>
      </c>
      <c r="D124" s="183">
        <v>4.5999999999999996</v>
      </c>
      <c r="E124" s="183">
        <v>4.5999999999999996</v>
      </c>
      <c r="F124" s="183">
        <v>2</v>
      </c>
      <c r="G124" s="183">
        <v>0</v>
      </c>
      <c r="H124" s="183">
        <v>4.5999999999999996</v>
      </c>
      <c r="I124" s="183">
        <v>4.5999999999999996</v>
      </c>
      <c r="J124" s="183">
        <v>2</v>
      </c>
      <c r="K124" s="183">
        <v>0</v>
      </c>
      <c r="L124" s="184"/>
    </row>
    <row r="125" spans="1:12" ht="13.2">
      <c r="A125" s="243"/>
      <c r="B125" s="239" t="s">
        <v>398</v>
      </c>
      <c r="C125" s="14" t="s">
        <v>93</v>
      </c>
      <c r="D125" s="183">
        <v>0</v>
      </c>
      <c r="E125" s="183">
        <v>0</v>
      </c>
      <c r="F125" s="183">
        <v>0</v>
      </c>
      <c r="G125" s="183">
        <v>0</v>
      </c>
      <c r="H125" s="183">
        <v>0</v>
      </c>
      <c r="I125" s="183">
        <v>0</v>
      </c>
      <c r="J125" s="183">
        <v>0</v>
      </c>
      <c r="K125" s="183">
        <v>0</v>
      </c>
      <c r="L125" s="184"/>
    </row>
    <row r="126" spans="1:12" ht="13.2">
      <c r="A126" s="243"/>
      <c r="B126" s="240"/>
      <c r="C126" s="14" t="s">
        <v>248</v>
      </c>
      <c r="D126" s="183">
        <v>17.899999999999999</v>
      </c>
      <c r="E126" s="183">
        <v>0</v>
      </c>
      <c r="F126" s="183">
        <v>0</v>
      </c>
      <c r="G126" s="183">
        <v>17.899999999999999</v>
      </c>
      <c r="H126" s="183">
        <v>17.899999999999999</v>
      </c>
      <c r="I126" s="183">
        <v>0</v>
      </c>
      <c r="J126" s="183">
        <v>0</v>
      </c>
      <c r="K126" s="183">
        <v>17.899999999999999</v>
      </c>
      <c r="L126" s="184"/>
    </row>
    <row r="127" spans="1:12" ht="13.2">
      <c r="A127" s="244"/>
      <c r="B127" s="241"/>
      <c r="C127" s="14" t="s">
        <v>95</v>
      </c>
      <c r="D127" s="183">
        <v>0</v>
      </c>
      <c r="E127" s="183">
        <v>0</v>
      </c>
      <c r="F127" s="183">
        <v>0</v>
      </c>
      <c r="G127" s="183">
        <v>0</v>
      </c>
      <c r="H127" s="183">
        <v>0</v>
      </c>
      <c r="I127" s="183">
        <v>0</v>
      </c>
      <c r="J127" s="183">
        <v>0</v>
      </c>
      <c r="K127" s="183">
        <v>0</v>
      </c>
      <c r="L127" s="184"/>
    </row>
    <row r="128" spans="1:12" ht="13.2">
      <c r="A128" s="189" t="s">
        <v>242</v>
      </c>
      <c r="B128" s="189"/>
      <c r="C128" s="39"/>
      <c r="D128" s="187">
        <f t="shared" ref="D128:K128" si="7">SUBTOTAL(9,D129:D134)</f>
        <v>896.6</v>
      </c>
      <c r="E128" s="187">
        <f t="shared" si="7"/>
        <v>892.6</v>
      </c>
      <c r="F128" s="187">
        <f t="shared" si="7"/>
        <v>743.09999999999991</v>
      </c>
      <c r="G128" s="187">
        <f t="shared" si="7"/>
        <v>4</v>
      </c>
      <c r="H128" s="187">
        <f t="shared" si="7"/>
        <v>893.9</v>
      </c>
      <c r="I128" s="187">
        <f t="shared" si="7"/>
        <v>890</v>
      </c>
      <c r="J128" s="187">
        <f t="shared" si="7"/>
        <v>743.09999999999991</v>
      </c>
      <c r="K128" s="187">
        <f t="shared" si="7"/>
        <v>3.9000000000000004</v>
      </c>
      <c r="L128" s="188">
        <f t="shared" si="2"/>
        <v>99.698862368949364</v>
      </c>
    </row>
    <row r="129" spans="1:12" ht="13.2">
      <c r="A129" s="242"/>
      <c r="B129" s="239" t="s">
        <v>264</v>
      </c>
      <c r="C129" s="14" t="s">
        <v>217</v>
      </c>
      <c r="D129" s="183">
        <v>5.8</v>
      </c>
      <c r="E129" s="183">
        <v>2.6</v>
      </c>
      <c r="F129" s="183">
        <v>0</v>
      </c>
      <c r="G129" s="183">
        <v>3.2</v>
      </c>
      <c r="H129" s="183">
        <v>5.8</v>
      </c>
      <c r="I129" s="183">
        <v>2.6</v>
      </c>
      <c r="J129" s="183">
        <v>0</v>
      </c>
      <c r="K129" s="183">
        <v>3.2</v>
      </c>
      <c r="L129" s="184"/>
    </row>
    <row r="130" spans="1:12" ht="13.2">
      <c r="A130" s="243"/>
      <c r="B130" s="240"/>
      <c r="C130" s="14" t="s">
        <v>94</v>
      </c>
      <c r="D130" s="183">
        <v>322.89999999999998</v>
      </c>
      <c r="E130" s="183">
        <v>322.89999999999998</v>
      </c>
      <c r="F130" s="183">
        <v>310.3</v>
      </c>
      <c r="G130" s="183">
        <v>0</v>
      </c>
      <c r="H130" s="183">
        <v>322.89999999999998</v>
      </c>
      <c r="I130" s="183">
        <v>322.89999999999998</v>
      </c>
      <c r="J130" s="183">
        <v>310.3</v>
      </c>
      <c r="K130" s="183">
        <v>0</v>
      </c>
      <c r="L130" s="184"/>
    </row>
    <row r="131" spans="1:12" ht="13.2">
      <c r="A131" s="243"/>
      <c r="B131" s="240"/>
      <c r="C131" s="14" t="s">
        <v>244</v>
      </c>
      <c r="D131" s="183">
        <v>6.3</v>
      </c>
      <c r="E131" s="183">
        <v>6.3</v>
      </c>
      <c r="F131" s="183">
        <v>6.2</v>
      </c>
      <c r="G131" s="183">
        <v>0</v>
      </c>
      <c r="H131" s="183">
        <v>6.3</v>
      </c>
      <c r="I131" s="183">
        <v>6.3</v>
      </c>
      <c r="J131" s="183">
        <v>6.2</v>
      </c>
      <c r="K131" s="183">
        <v>0</v>
      </c>
      <c r="L131" s="184"/>
    </row>
    <row r="132" spans="1:12" ht="13.2">
      <c r="A132" s="243"/>
      <c r="B132" s="240"/>
      <c r="C132" s="14" t="s">
        <v>102</v>
      </c>
      <c r="D132" s="183">
        <v>47.2</v>
      </c>
      <c r="E132" s="183">
        <v>47.2</v>
      </c>
      <c r="F132" s="183">
        <v>5.7</v>
      </c>
      <c r="G132" s="183">
        <v>0</v>
      </c>
      <c r="H132" s="183">
        <v>47.2</v>
      </c>
      <c r="I132" s="183">
        <v>47.2</v>
      </c>
      <c r="J132" s="183">
        <v>5.7</v>
      </c>
      <c r="K132" s="183">
        <v>0</v>
      </c>
      <c r="L132" s="184"/>
    </row>
    <row r="133" spans="1:12" ht="13.2">
      <c r="A133" s="243"/>
      <c r="B133" s="240"/>
      <c r="C133" s="14" t="s">
        <v>95</v>
      </c>
      <c r="D133" s="183">
        <v>506</v>
      </c>
      <c r="E133" s="183">
        <v>505.2</v>
      </c>
      <c r="F133" s="183">
        <v>412.6</v>
      </c>
      <c r="G133" s="183">
        <v>0.8</v>
      </c>
      <c r="H133" s="183">
        <v>503.3</v>
      </c>
      <c r="I133" s="183">
        <v>502.6</v>
      </c>
      <c r="J133" s="183">
        <v>412.6</v>
      </c>
      <c r="K133" s="183">
        <v>0.7</v>
      </c>
      <c r="L133" s="184"/>
    </row>
    <row r="134" spans="1:12" ht="13.2">
      <c r="A134" s="244"/>
      <c r="B134" s="241"/>
      <c r="C134" s="14" t="s">
        <v>236</v>
      </c>
      <c r="D134" s="183">
        <v>8.4</v>
      </c>
      <c r="E134" s="183">
        <v>8.4</v>
      </c>
      <c r="F134" s="183">
        <v>8.3000000000000007</v>
      </c>
      <c r="G134" s="183">
        <v>0</v>
      </c>
      <c r="H134" s="183">
        <v>8.4</v>
      </c>
      <c r="I134" s="183">
        <v>8.4</v>
      </c>
      <c r="J134" s="183">
        <v>8.3000000000000007</v>
      </c>
      <c r="K134" s="183">
        <v>0</v>
      </c>
      <c r="L134" s="184"/>
    </row>
    <row r="135" spans="1:12" ht="13.2">
      <c r="A135" s="189" t="s">
        <v>18</v>
      </c>
      <c r="B135" s="189"/>
      <c r="C135" s="39"/>
      <c r="D135" s="187">
        <f t="shared" ref="D135:K135" si="8">SUBTOTAL(9,D136:D142)</f>
        <v>2788.2</v>
      </c>
      <c r="E135" s="187">
        <f t="shared" si="8"/>
        <v>2767.2</v>
      </c>
      <c r="F135" s="187">
        <f t="shared" si="8"/>
        <v>2335.2999999999997</v>
      </c>
      <c r="G135" s="187">
        <f t="shared" si="8"/>
        <v>21</v>
      </c>
      <c r="H135" s="187">
        <f t="shared" si="8"/>
        <v>2763.5</v>
      </c>
      <c r="I135" s="187">
        <f t="shared" si="8"/>
        <v>2742.5</v>
      </c>
      <c r="J135" s="187">
        <f t="shared" si="8"/>
        <v>2334.0999999999995</v>
      </c>
      <c r="K135" s="187">
        <f t="shared" si="8"/>
        <v>21</v>
      </c>
      <c r="L135" s="188">
        <f t="shared" si="2"/>
        <v>99.114123807474357</v>
      </c>
    </row>
    <row r="136" spans="1:12" ht="13.2">
      <c r="A136" s="242"/>
      <c r="B136" s="239" t="s">
        <v>240</v>
      </c>
      <c r="C136" s="14" t="s">
        <v>217</v>
      </c>
      <c r="D136" s="183">
        <v>53.3</v>
      </c>
      <c r="E136" s="183">
        <v>33.9</v>
      </c>
      <c r="F136" s="183">
        <v>0</v>
      </c>
      <c r="G136" s="183">
        <v>19.399999999999999</v>
      </c>
      <c r="H136" s="183">
        <v>53.3</v>
      </c>
      <c r="I136" s="183">
        <v>33.9</v>
      </c>
      <c r="J136" s="183">
        <v>0</v>
      </c>
      <c r="K136" s="183">
        <v>19.399999999999999</v>
      </c>
      <c r="L136" s="184"/>
    </row>
    <row r="137" spans="1:12" ht="13.2">
      <c r="A137" s="243"/>
      <c r="B137" s="240"/>
      <c r="C137" s="14" t="s">
        <v>94</v>
      </c>
      <c r="D137" s="183">
        <v>1272.0999999999999</v>
      </c>
      <c r="E137" s="183">
        <v>1272.0999999999999</v>
      </c>
      <c r="F137" s="183">
        <v>1218.5</v>
      </c>
      <c r="G137" s="183">
        <v>0</v>
      </c>
      <c r="H137" s="183">
        <v>1272.0999999999999</v>
      </c>
      <c r="I137" s="183">
        <v>1272.0999999999999</v>
      </c>
      <c r="J137" s="183">
        <v>1218.5</v>
      </c>
      <c r="K137" s="183">
        <v>0</v>
      </c>
      <c r="L137" s="184"/>
    </row>
    <row r="138" spans="1:12" ht="13.2">
      <c r="A138" s="243"/>
      <c r="B138" s="240"/>
      <c r="C138" s="14" t="s">
        <v>244</v>
      </c>
      <c r="D138" s="183">
        <v>71</v>
      </c>
      <c r="E138" s="183">
        <v>71</v>
      </c>
      <c r="F138" s="183">
        <v>70</v>
      </c>
      <c r="G138" s="183">
        <v>0</v>
      </c>
      <c r="H138" s="183">
        <v>71</v>
      </c>
      <c r="I138" s="183">
        <v>71</v>
      </c>
      <c r="J138" s="183">
        <v>70</v>
      </c>
      <c r="K138" s="183">
        <v>0</v>
      </c>
      <c r="L138" s="184"/>
    </row>
    <row r="139" spans="1:12" ht="13.2">
      <c r="A139" s="243"/>
      <c r="B139" s="240"/>
      <c r="C139" s="14" t="s">
        <v>102</v>
      </c>
      <c r="D139" s="183">
        <v>124.7</v>
      </c>
      <c r="E139" s="183">
        <v>124.7</v>
      </c>
      <c r="F139" s="183">
        <v>13.8</v>
      </c>
      <c r="G139" s="183">
        <v>0</v>
      </c>
      <c r="H139" s="183">
        <v>120.5</v>
      </c>
      <c r="I139" s="183">
        <v>120.5</v>
      </c>
      <c r="J139" s="183">
        <v>12.6</v>
      </c>
      <c r="K139" s="183">
        <v>0</v>
      </c>
      <c r="L139" s="184"/>
    </row>
    <row r="140" spans="1:12" ht="13.2">
      <c r="A140" s="243"/>
      <c r="B140" s="240"/>
      <c r="C140" s="14" t="s">
        <v>95</v>
      </c>
      <c r="D140" s="183">
        <v>1250.0999999999999</v>
      </c>
      <c r="E140" s="183">
        <v>1248.5</v>
      </c>
      <c r="F140" s="183">
        <v>1016.3</v>
      </c>
      <c r="G140" s="183">
        <v>1.6</v>
      </c>
      <c r="H140" s="183">
        <v>1229.5999999999999</v>
      </c>
      <c r="I140" s="183">
        <v>1228</v>
      </c>
      <c r="J140" s="183">
        <v>1016.3</v>
      </c>
      <c r="K140" s="183">
        <v>1.6</v>
      </c>
      <c r="L140" s="184"/>
    </row>
    <row r="141" spans="1:12" ht="13.2">
      <c r="A141" s="243"/>
      <c r="B141" s="240"/>
      <c r="C141" s="14" t="s">
        <v>97</v>
      </c>
      <c r="D141" s="183">
        <v>8.3000000000000007</v>
      </c>
      <c r="E141" s="183">
        <v>8.3000000000000007</v>
      </c>
      <c r="F141" s="183">
        <v>8.1</v>
      </c>
      <c r="G141" s="183">
        <v>0</v>
      </c>
      <c r="H141" s="183">
        <v>8.3000000000000007</v>
      </c>
      <c r="I141" s="183">
        <v>8.3000000000000007</v>
      </c>
      <c r="J141" s="183">
        <v>8.1</v>
      </c>
      <c r="K141" s="183">
        <v>0</v>
      </c>
      <c r="L141" s="184"/>
    </row>
    <row r="142" spans="1:12" ht="13.2">
      <c r="A142" s="244"/>
      <c r="B142" s="241"/>
      <c r="C142" s="14" t="s">
        <v>236</v>
      </c>
      <c r="D142" s="183">
        <v>8.6999999999999993</v>
      </c>
      <c r="E142" s="183">
        <v>8.6999999999999993</v>
      </c>
      <c r="F142" s="183">
        <v>8.6</v>
      </c>
      <c r="G142" s="183">
        <v>0</v>
      </c>
      <c r="H142" s="183">
        <v>8.6999999999999993</v>
      </c>
      <c r="I142" s="183">
        <v>8.6999999999999993</v>
      </c>
      <c r="J142" s="183">
        <v>8.6</v>
      </c>
      <c r="K142" s="183">
        <v>0</v>
      </c>
      <c r="L142" s="184"/>
    </row>
    <row r="143" spans="1:12" ht="13.2">
      <c r="A143" s="189" t="s">
        <v>21</v>
      </c>
      <c r="B143" s="189"/>
      <c r="C143" s="39"/>
      <c r="D143" s="187">
        <f t="shared" ref="D143:K143" si="9">SUBTOTAL(9,D144:D148)</f>
        <v>1350.1</v>
      </c>
      <c r="E143" s="187">
        <f t="shared" si="9"/>
        <v>1331.7</v>
      </c>
      <c r="F143" s="187">
        <f t="shared" si="9"/>
        <v>1148</v>
      </c>
      <c r="G143" s="187">
        <f t="shared" si="9"/>
        <v>18.399999999999999</v>
      </c>
      <c r="H143" s="187">
        <f t="shared" si="9"/>
        <v>1345.6999999999998</v>
      </c>
      <c r="I143" s="187">
        <f t="shared" si="9"/>
        <v>1327.3</v>
      </c>
      <c r="J143" s="187">
        <f t="shared" si="9"/>
        <v>1148</v>
      </c>
      <c r="K143" s="187">
        <f t="shared" si="9"/>
        <v>18.399999999999999</v>
      </c>
      <c r="L143" s="188">
        <f t="shared" ref="L143:L184" si="10">SUM(H143/D143*100)</f>
        <v>99.674098214947037</v>
      </c>
    </row>
    <row r="144" spans="1:12" ht="13.2">
      <c r="A144" s="242"/>
      <c r="B144" s="239" t="s">
        <v>240</v>
      </c>
      <c r="C144" s="14" t="s">
        <v>217</v>
      </c>
      <c r="D144" s="183">
        <v>22.5</v>
      </c>
      <c r="E144" s="183">
        <v>14.5</v>
      </c>
      <c r="F144" s="183">
        <v>0</v>
      </c>
      <c r="G144" s="183">
        <v>8</v>
      </c>
      <c r="H144" s="183">
        <v>22.5</v>
      </c>
      <c r="I144" s="183">
        <v>14.5</v>
      </c>
      <c r="J144" s="183">
        <v>0</v>
      </c>
      <c r="K144" s="183">
        <v>8</v>
      </c>
      <c r="L144" s="184"/>
    </row>
    <row r="145" spans="1:12" ht="13.2">
      <c r="A145" s="243"/>
      <c r="B145" s="240"/>
      <c r="C145" s="14" t="s">
        <v>94</v>
      </c>
      <c r="D145" s="183">
        <v>841.5</v>
      </c>
      <c r="E145" s="183">
        <v>839.4</v>
      </c>
      <c r="F145" s="183">
        <v>808</v>
      </c>
      <c r="G145" s="183">
        <v>2.1</v>
      </c>
      <c r="H145" s="183">
        <v>841.5</v>
      </c>
      <c r="I145" s="183">
        <v>839.4</v>
      </c>
      <c r="J145" s="183">
        <v>808</v>
      </c>
      <c r="K145" s="183">
        <v>2.1</v>
      </c>
      <c r="L145" s="184"/>
    </row>
    <row r="146" spans="1:12" ht="13.2">
      <c r="A146" s="243"/>
      <c r="B146" s="240"/>
      <c r="C146" s="14" t="s">
        <v>244</v>
      </c>
      <c r="D146" s="183">
        <v>6.3</v>
      </c>
      <c r="E146" s="183">
        <v>6.3</v>
      </c>
      <c r="F146" s="183">
        <v>6.2</v>
      </c>
      <c r="G146" s="183">
        <v>0</v>
      </c>
      <c r="H146" s="183">
        <v>6.3</v>
      </c>
      <c r="I146" s="183">
        <v>6.3</v>
      </c>
      <c r="J146" s="183">
        <v>6.2</v>
      </c>
      <c r="K146" s="183">
        <v>0</v>
      </c>
      <c r="L146" s="184"/>
    </row>
    <row r="147" spans="1:12" ht="13.2">
      <c r="A147" s="243"/>
      <c r="B147" s="240"/>
      <c r="C147" s="14" t="s">
        <v>102</v>
      </c>
      <c r="D147" s="183">
        <v>70.2</v>
      </c>
      <c r="E147" s="183">
        <v>70.2</v>
      </c>
      <c r="F147" s="183">
        <v>0</v>
      </c>
      <c r="G147" s="183">
        <v>0</v>
      </c>
      <c r="H147" s="183">
        <v>65.8</v>
      </c>
      <c r="I147" s="183">
        <v>65.8</v>
      </c>
      <c r="J147" s="183">
        <v>0</v>
      </c>
      <c r="K147" s="183">
        <v>0</v>
      </c>
      <c r="L147" s="184"/>
    </row>
    <row r="148" spans="1:12" ht="13.2">
      <c r="A148" s="244"/>
      <c r="B148" s="241"/>
      <c r="C148" s="14" t="s">
        <v>95</v>
      </c>
      <c r="D148" s="183">
        <v>409.6</v>
      </c>
      <c r="E148" s="183">
        <v>401.3</v>
      </c>
      <c r="F148" s="183">
        <v>333.8</v>
      </c>
      <c r="G148" s="183">
        <v>8.3000000000000007</v>
      </c>
      <c r="H148" s="183">
        <v>409.6</v>
      </c>
      <c r="I148" s="183">
        <v>401.3</v>
      </c>
      <c r="J148" s="183">
        <v>333.8</v>
      </c>
      <c r="K148" s="183">
        <v>8.3000000000000007</v>
      </c>
      <c r="L148" s="184"/>
    </row>
    <row r="149" spans="1:12" ht="13.2">
      <c r="A149" s="189" t="s">
        <v>23</v>
      </c>
      <c r="B149" s="189"/>
      <c r="C149" s="39"/>
      <c r="D149" s="187">
        <f t="shared" ref="D149:K149" si="11">SUBTOTAL(9,D150:D153)</f>
        <v>2190.6</v>
      </c>
      <c r="E149" s="187">
        <f t="shared" si="11"/>
        <v>2149.6999999999998</v>
      </c>
      <c r="F149" s="187">
        <f t="shared" si="11"/>
        <v>1691.2</v>
      </c>
      <c r="G149" s="187">
        <f t="shared" si="11"/>
        <v>40.900000000000006</v>
      </c>
      <c r="H149" s="187">
        <f t="shared" si="11"/>
        <v>2174.6000000000004</v>
      </c>
      <c r="I149" s="187">
        <f t="shared" si="11"/>
        <v>2133.6999999999998</v>
      </c>
      <c r="J149" s="187">
        <f t="shared" si="11"/>
        <v>1689.7</v>
      </c>
      <c r="K149" s="187">
        <f t="shared" si="11"/>
        <v>40.900000000000006</v>
      </c>
      <c r="L149" s="188">
        <f t="shared" si="10"/>
        <v>99.269606500502164</v>
      </c>
    </row>
    <row r="150" spans="1:12" ht="13.2">
      <c r="A150" s="242"/>
      <c r="B150" s="239" t="s">
        <v>396</v>
      </c>
      <c r="C150" s="14" t="s">
        <v>217</v>
      </c>
      <c r="D150" s="183">
        <v>47.5</v>
      </c>
      <c r="E150" s="183">
        <v>30.7</v>
      </c>
      <c r="F150" s="183">
        <v>0</v>
      </c>
      <c r="G150" s="183">
        <v>16.8</v>
      </c>
      <c r="H150" s="183">
        <v>47.5</v>
      </c>
      <c r="I150" s="183">
        <v>30.7</v>
      </c>
      <c r="J150" s="183">
        <v>0</v>
      </c>
      <c r="K150" s="183">
        <v>16.8</v>
      </c>
      <c r="L150" s="184"/>
    </row>
    <row r="151" spans="1:12" ht="13.2">
      <c r="A151" s="243"/>
      <c r="B151" s="240"/>
      <c r="C151" s="14" t="s">
        <v>94</v>
      </c>
      <c r="D151" s="183">
        <v>953.5</v>
      </c>
      <c r="E151" s="183">
        <v>952.9</v>
      </c>
      <c r="F151" s="183">
        <v>913.9</v>
      </c>
      <c r="G151" s="183">
        <v>0.6</v>
      </c>
      <c r="H151" s="183">
        <v>953.5</v>
      </c>
      <c r="I151" s="183">
        <v>952.9</v>
      </c>
      <c r="J151" s="183">
        <v>913.9</v>
      </c>
      <c r="K151" s="183">
        <v>0.6</v>
      </c>
      <c r="L151" s="184"/>
    </row>
    <row r="152" spans="1:12" ht="13.2">
      <c r="A152" s="243"/>
      <c r="B152" s="240"/>
      <c r="C152" s="14" t="s">
        <v>102</v>
      </c>
      <c r="D152" s="183">
        <v>116</v>
      </c>
      <c r="E152" s="183">
        <v>116</v>
      </c>
      <c r="F152" s="183">
        <v>16.600000000000001</v>
      </c>
      <c r="G152" s="183">
        <v>0</v>
      </c>
      <c r="H152" s="183">
        <v>107.9</v>
      </c>
      <c r="I152" s="183">
        <v>107.9</v>
      </c>
      <c r="J152" s="183">
        <v>15.1</v>
      </c>
      <c r="K152" s="183">
        <v>0</v>
      </c>
      <c r="L152" s="184"/>
    </row>
    <row r="153" spans="1:12" ht="13.2">
      <c r="A153" s="244"/>
      <c r="B153" s="241"/>
      <c r="C153" s="14" t="s">
        <v>95</v>
      </c>
      <c r="D153" s="183">
        <v>1073.5999999999999</v>
      </c>
      <c r="E153" s="183">
        <v>1050.0999999999999</v>
      </c>
      <c r="F153" s="183">
        <v>760.7</v>
      </c>
      <c r="G153" s="183">
        <v>23.5</v>
      </c>
      <c r="H153" s="183">
        <v>1065.7</v>
      </c>
      <c r="I153" s="183">
        <v>1042.2</v>
      </c>
      <c r="J153" s="183">
        <v>760.7</v>
      </c>
      <c r="K153" s="183">
        <v>23.5</v>
      </c>
      <c r="L153" s="184"/>
    </row>
    <row r="154" spans="1:12" ht="26.4">
      <c r="A154" s="189" t="s">
        <v>109</v>
      </c>
      <c r="B154" s="189"/>
      <c r="C154" s="39"/>
      <c r="D154" s="187">
        <f t="shared" ref="D154:K154" si="12">SUBTOTAL(9,D155:D159)</f>
        <v>1911.3</v>
      </c>
      <c r="E154" s="187">
        <f t="shared" si="12"/>
        <v>1839.5</v>
      </c>
      <c r="F154" s="187">
        <f t="shared" si="12"/>
        <v>1445</v>
      </c>
      <c r="G154" s="187">
        <f t="shared" si="12"/>
        <v>71.8</v>
      </c>
      <c r="H154" s="187">
        <f t="shared" si="12"/>
        <v>1906.3</v>
      </c>
      <c r="I154" s="187">
        <f t="shared" si="12"/>
        <v>1834.5</v>
      </c>
      <c r="J154" s="187">
        <f t="shared" si="12"/>
        <v>1445</v>
      </c>
      <c r="K154" s="187">
        <f t="shared" si="12"/>
        <v>71.8</v>
      </c>
      <c r="L154" s="188">
        <f t="shared" si="10"/>
        <v>99.738397949039921</v>
      </c>
    </row>
    <row r="155" spans="1:12" ht="13.2">
      <c r="A155" s="242"/>
      <c r="B155" s="239" t="s">
        <v>240</v>
      </c>
      <c r="C155" s="14" t="s">
        <v>217</v>
      </c>
      <c r="D155" s="183">
        <v>33.6</v>
      </c>
      <c r="E155" s="183">
        <v>4.8</v>
      </c>
      <c r="F155" s="183">
        <v>0</v>
      </c>
      <c r="G155" s="183">
        <v>28.8</v>
      </c>
      <c r="H155" s="183">
        <v>33.6</v>
      </c>
      <c r="I155" s="183">
        <v>4.8</v>
      </c>
      <c r="J155" s="183">
        <v>0</v>
      </c>
      <c r="K155" s="183">
        <v>28.8</v>
      </c>
      <c r="L155" s="184"/>
    </row>
    <row r="156" spans="1:12" ht="13.2">
      <c r="A156" s="243"/>
      <c r="B156" s="240"/>
      <c r="C156" s="14" t="s">
        <v>94</v>
      </c>
      <c r="D156" s="183">
        <v>956.1</v>
      </c>
      <c r="E156" s="183">
        <v>954.4</v>
      </c>
      <c r="F156" s="183">
        <v>912.9</v>
      </c>
      <c r="G156" s="183">
        <v>1.7</v>
      </c>
      <c r="H156" s="183">
        <v>956.1</v>
      </c>
      <c r="I156" s="183">
        <v>954.4</v>
      </c>
      <c r="J156" s="183">
        <v>912.9</v>
      </c>
      <c r="K156" s="183">
        <v>1.7</v>
      </c>
      <c r="L156" s="184"/>
    </row>
    <row r="157" spans="1:12" ht="13.2">
      <c r="A157" s="243"/>
      <c r="B157" s="240"/>
      <c r="C157" s="14" t="s">
        <v>244</v>
      </c>
      <c r="D157" s="183">
        <v>1.2</v>
      </c>
      <c r="E157" s="183">
        <v>1.2</v>
      </c>
      <c r="F157" s="183">
        <v>1.2</v>
      </c>
      <c r="G157" s="183">
        <v>0</v>
      </c>
      <c r="H157" s="183">
        <v>1.2</v>
      </c>
      <c r="I157" s="183">
        <v>1.2</v>
      </c>
      <c r="J157" s="183">
        <v>1.2</v>
      </c>
      <c r="K157" s="183">
        <v>0</v>
      </c>
      <c r="L157" s="184"/>
    </row>
    <row r="158" spans="1:12" ht="13.2">
      <c r="A158" s="243"/>
      <c r="B158" s="240"/>
      <c r="C158" s="14" t="s">
        <v>102</v>
      </c>
      <c r="D158" s="183">
        <v>70.099999999999994</v>
      </c>
      <c r="E158" s="183">
        <v>70.099999999999994</v>
      </c>
      <c r="F158" s="183">
        <v>7.6</v>
      </c>
      <c r="G158" s="183">
        <v>0</v>
      </c>
      <c r="H158" s="183">
        <v>65.599999999999994</v>
      </c>
      <c r="I158" s="183">
        <v>65.599999999999994</v>
      </c>
      <c r="J158" s="183">
        <v>7.6</v>
      </c>
      <c r="K158" s="183">
        <v>0</v>
      </c>
      <c r="L158" s="184"/>
    </row>
    <row r="159" spans="1:12" ht="13.2">
      <c r="A159" s="244"/>
      <c r="B159" s="241"/>
      <c r="C159" s="14" t="s">
        <v>95</v>
      </c>
      <c r="D159" s="183">
        <v>850.3</v>
      </c>
      <c r="E159" s="183">
        <v>809</v>
      </c>
      <c r="F159" s="183">
        <v>523.29999999999995</v>
      </c>
      <c r="G159" s="183">
        <v>41.3</v>
      </c>
      <c r="H159" s="183">
        <v>849.8</v>
      </c>
      <c r="I159" s="183">
        <v>808.5</v>
      </c>
      <c r="J159" s="183">
        <v>523.29999999999995</v>
      </c>
      <c r="K159" s="183">
        <v>41.3</v>
      </c>
      <c r="L159" s="184"/>
    </row>
    <row r="160" spans="1:12" ht="13.2">
      <c r="A160" s="189" t="s">
        <v>50</v>
      </c>
      <c r="B160" s="189"/>
      <c r="C160" s="39"/>
      <c r="D160" s="187">
        <f t="shared" ref="D160:K160" si="13">SUBTOTAL(9,D161:D164)</f>
        <v>1572.2</v>
      </c>
      <c r="E160" s="187">
        <f t="shared" si="13"/>
        <v>1518.5</v>
      </c>
      <c r="F160" s="187">
        <f t="shared" si="13"/>
        <v>1378.1</v>
      </c>
      <c r="G160" s="187">
        <f t="shared" si="13"/>
        <v>53.699999999999996</v>
      </c>
      <c r="H160" s="187">
        <f t="shared" si="13"/>
        <v>1559.9</v>
      </c>
      <c r="I160" s="187">
        <f t="shared" si="13"/>
        <v>1506.2</v>
      </c>
      <c r="J160" s="187">
        <f t="shared" si="13"/>
        <v>1367.6</v>
      </c>
      <c r="K160" s="187">
        <f t="shared" si="13"/>
        <v>53.699999999999996</v>
      </c>
      <c r="L160" s="188">
        <f t="shared" si="10"/>
        <v>99.217656786668357</v>
      </c>
    </row>
    <row r="161" spans="1:12" ht="13.2">
      <c r="A161" s="242"/>
      <c r="B161" s="239" t="s">
        <v>240</v>
      </c>
      <c r="C161" s="14" t="s">
        <v>217</v>
      </c>
      <c r="D161" s="183">
        <v>60.3</v>
      </c>
      <c r="E161" s="183">
        <v>10.9</v>
      </c>
      <c r="F161" s="183">
        <v>0</v>
      </c>
      <c r="G161" s="183">
        <v>49.4</v>
      </c>
      <c r="H161" s="183">
        <v>60.3</v>
      </c>
      <c r="I161" s="183">
        <v>10.9</v>
      </c>
      <c r="J161" s="183">
        <v>0</v>
      </c>
      <c r="K161" s="183">
        <v>49.4</v>
      </c>
      <c r="L161" s="184"/>
    </row>
    <row r="162" spans="1:12" ht="13.2">
      <c r="A162" s="243"/>
      <c r="B162" s="240"/>
      <c r="C162" s="14" t="s">
        <v>94</v>
      </c>
      <c r="D162" s="183">
        <v>84.5</v>
      </c>
      <c r="E162" s="183">
        <v>84.5</v>
      </c>
      <c r="F162" s="183">
        <v>83.3</v>
      </c>
      <c r="G162" s="183">
        <v>0</v>
      </c>
      <c r="H162" s="183">
        <v>84.5</v>
      </c>
      <c r="I162" s="183">
        <v>84.5</v>
      </c>
      <c r="J162" s="183">
        <v>83.3</v>
      </c>
      <c r="K162" s="183">
        <v>0</v>
      </c>
      <c r="L162" s="184"/>
    </row>
    <row r="163" spans="1:12" ht="13.2">
      <c r="A163" s="243"/>
      <c r="B163" s="240"/>
      <c r="C163" s="14" t="s">
        <v>102</v>
      </c>
      <c r="D163" s="183">
        <v>92.1</v>
      </c>
      <c r="E163" s="183">
        <v>87.8</v>
      </c>
      <c r="F163" s="183">
        <v>68</v>
      </c>
      <c r="G163" s="183">
        <v>4.3</v>
      </c>
      <c r="H163" s="183">
        <v>79.8</v>
      </c>
      <c r="I163" s="183">
        <v>75.5</v>
      </c>
      <c r="J163" s="183">
        <v>57.5</v>
      </c>
      <c r="K163" s="183">
        <v>4.3</v>
      </c>
      <c r="L163" s="184"/>
    </row>
    <row r="164" spans="1:12" ht="13.2">
      <c r="A164" s="244"/>
      <c r="B164" s="241"/>
      <c r="C164" s="14" t="s">
        <v>95</v>
      </c>
      <c r="D164" s="183">
        <v>1335.3</v>
      </c>
      <c r="E164" s="183">
        <v>1335.3</v>
      </c>
      <c r="F164" s="183">
        <v>1226.8</v>
      </c>
      <c r="G164" s="183">
        <v>0</v>
      </c>
      <c r="H164" s="183">
        <v>1335.3</v>
      </c>
      <c r="I164" s="183">
        <v>1335.3</v>
      </c>
      <c r="J164" s="183">
        <v>1226.8</v>
      </c>
      <c r="K164" s="183">
        <v>0</v>
      </c>
      <c r="L164" s="184"/>
    </row>
    <row r="165" spans="1:12" ht="26.4">
      <c r="A165" s="189" t="s">
        <v>110</v>
      </c>
      <c r="B165" s="189"/>
      <c r="C165" s="39"/>
      <c r="D165" s="187">
        <f>SUBTOTAL(9,D166:D171)</f>
        <v>1759.2</v>
      </c>
      <c r="E165" s="187">
        <f>SUBTOTAL(9,E166:E171)</f>
        <v>1738.1000000000001</v>
      </c>
      <c r="F165" s="187">
        <f>SUBTOTAL(9,F166:F171)</f>
        <v>1487.7</v>
      </c>
      <c r="G165" s="187">
        <f>SUBTOTAL(9,G166:G171)</f>
        <v>21.1</v>
      </c>
      <c r="H165" s="187">
        <f>SUBTOTAL(9,H166:H171)</f>
        <v>1749.8</v>
      </c>
      <c r="I165" s="187">
        <f>SUBTOTAL(9,I166:I171)</f>
        <v>1728.7</v>
      </c>
      <c r="J165" s="187">
        <f>SUBTOTAL(9,J166:J171)</f>
        <v>1487.7</v>
      </c>
      <c r="K165" s="187">
        <f>SUBTOTAL(9,K166:K171)</f>
        <v>21.1</v>
      </c>
      <c r="L165" s="188">
        <f t="shared" si="10"/>
        <v>99.46566621191451</v>
      </c>
    </row>
    <row r="166" spans="1:12" ht="13.2">
      <c r="A166" s="242"/>
      <c r="B166" s="239" t="s">
        <v>240</v>
      </c>
      <c r="C166" s="14" t="s">
        <v>94</v>
      </c>
      <c r="D166" s="183">
        <v>519.70000000000005</v>
      </c>
      <c r="E166" s="183">
        <v>519.70000000000005</v>
      </c>
      <c r="F166" s="183">
        <v>500.2</v>
      </c>
      <c r="G166" s="183">
        <v>0</v>
      </c>
      <c r="H166" s="183">
        <v>519.70000000000005</v>
      </c>
      <c r="I166" s="183">
        <v>519.70000000000005</v>
      </c>
      <c r="J166" s="183">
        <v>500.2</v>
      </c>
      <c r="K166" s="183">
        <v>0</v>
      </c>
      <c r="L166" s="184"/>
    </row>
    <row r="167" spans="1:12" ht="13.2">
      <c r="A167" s="243"/>
      <c r="B167" s="240"/>
      <c r="C167" s="14" t="s">
        <v>244</v>
      </c>
      <c r="D167" s="183">
        <v>4.0999999999999996</v>
      </c>
      <c r="E167" s="183">
        <v>4.0999999999999996</v>
      </c>
      <c r="F167" s="183">
        <v>4.0999999999999996</v>
      </c>
      <c r="G167" s="183">
        <v>0</v>
      </c>
      <c r="H167" s="183">
        <v>4.0999999999999996</v>
      </c>
      <c r="I167" s="183">
        <v>4.0999999999999996</v>
      </c>
      <c r="J167" s="183">
        <v>4.0999999999999996</v>
      </c>
      <c r="K167" s="183">
        <v>0</v>
      </c>
      <c r="L167" s="184"/>
    </row>
    <row r="168" spans="1:12" ht="13.2">
      <c r="A168" s="243"/>
      <c r="B168" s="240"/>
      <c r="C168" s="14" t="s">
        <v>102</v>
      </c>
      <c r="D168" s="183">
        <v>127.2</v>
      </c>
      <c r="E168" s="183">
        <v>117.9</v>
      </c>
      <c r="F168" s="183">
        <v>18.2</v>
      </c>
      <c r="G168" s="183">
        <v>9.3000000000000007</v>
      </c>
      <c r="H168" s="183">
        <v>117.8</v>
      </c>
      <c r="I168" s="183">
        <v>108.5</v>
      </c>
      <c r="J168" s="183">
        <v>18.2</v>
      </c>
      <c r="K168" s="183">
        <v>9.3000000000000007</v>
      </c>
      <c r="L168" s="184"/>
    </row>
    <row r="169" spans="1:12" ht="13.2">
      <c r="A169" s="243"/>
      <c r="B169" s="240"/>
      <c r="C169" s="14" t="s">
        <v>95</v>
      </c>
      <c r="D169" s="183">
        <v>1105.5</v>
      </c>
      <c r="E169" s="183">
        <v>1093.7</v>
      </c>
      <c r="F169" s="183">
        <v>962.5</v>
      </c>
      <c r="G169" s="183">
        <v>11.8</v>
      </c>
      <c r="H169" s="183">
        <v>1105.5</v>
      </c>
      <c r="I169" s="183">
        <v>1093.7</v>
      </c>
      <c r="J169" s="183">
        <v>962.5</v>
      </c>
      <c r="K169" s="183">
        <v>11.8</v>
      </c>
      <c r="L169" s="184"/>
    </row>
    <row r="170" spans="1:12" ht="13.2">
      <c r="A170" s="243"/>
      <c r="B170" s="240"/>
      <c r="C170" s="14" t="s">
        <v>97</v>
      </c>
      <c r="D170" s="183">
        <v>1.3</v>
      </c>
      <c r="E170" s="183">
        <v>1.3</v>
      </c>
      <c r="F170" s="183">
        <v>1.3</v>
      </c>
      <c r="G170" s="183">
        <v>0</v>
      </c>
      <c r="H170" s="183">
        <v>1.3</v>
      </c>
      <c r="I170" s="183">
        <v>1.3</v>
      </c>
      <c r="J170" s="183">
        <v>1.3</v>
      </c>
      <c r="K170" s="183">
        <v>0</v>
      </c>
      <c r="L170" s="184"/>
    </row>
    <row r="171" spans="1:12" ht="13.2">
      <c r="A171" s="243"/>
      <c r="B171" s="241"/>
      <c r="C171" s="14" t="s">
        <v>236</v>
      </c>
      <c r="D171" s="183">
        <v>1.4</v>
      </c>
      <c r="E171" s="183">
        <v>1.4</v>
      </c>
      <c r="F171" s="183">
        <v>1.4</v>
      </c>
      <c r="G171" s="183">
        <v>0</v>
      </c>
      <c r="H171" s="183">
        <v>1.4</v>
      </c>
      <c r="I171" s="183">
        <v>1.4</v>
      </c>
      <c r="J171" s="183">
        <v>1.4</v>
      </c>
      <c r="K171" s="183">
        <v>0</v>
      </c>
      <c r="L171" s="184"/>
    </row>
    <row r="172" spans="1:12" ht="26.4">
      <c r="A172" s="189" t="s">
        <v>111</v>
      </c>
      <c r="B172" s="189"/>
      <c r="C172" s="39"/>
      <c r="D172" s="187">
        <f>SUBTOTAL(9,D173:D177)</f>
        <v>1696.3999999999999</v>
      </c>
      <c r="E172" s="187">
        <f>SUBTOTAL(9,E173:E177)</f>
        <v>1670.2</v>
      </c>
      <c r="F172" s="187">
        <f>SUBTOTAL(9,F173:F177)</f>
        <v>1420</v>
      </c>
      <c r="G172" s="187">
        <f>SUBTOTAL(9,G173:G177)</f>
        <v>26.2</v>
      </c>
      <c r="H172" s="187">
        <f>SUBTOTAL(9,H173:H177)</f>
        <v>1680.2</v>
      </c>
      <c r="I172" s="187">
        <f>SUBTOTAL(9,I173:I177)</f>
        <v>1653.9999999999998</v>
      </c>
      <c r="J172" s="187">
        <f>SUBTOTAL(9,J173:J177)</f>
        <v>1420</v>
      </c>
      <c r="K172" s="187">
        <f>SUBTOTAL(9,K173:K177)</f>
        <v>26.2</v>
      </c>
      <c r="L172" s="188">
        <f t="shared" si="10"/>
        <v>99.045036547983983</v>
      </c>
    </row>
    <row r="173" spans="1:12" ht="13.2">
      <c r="A173" s="242"/>
      <c r="B173" s="239" t="s">
        <v>240</v>
      </c>
      <c r="C173" s="14" t="s">
        <v>94</v>
      </c>
      <c r="D173" s="183">
        <v>522.20000000000005</v>
      </c>
      <c r="E173" s="183">
        <v>522.20000000000005</v>
      </c>
      <c r="F173" s="183">
        <v>500.6</v>
      </c>
      <c r="G173" s="183">
        <v>0</v>
      </c>
      <c r="H173" s="183">
        <v>522.20000000000005</v>
      </c>
      <c r="I173" s="183">
        <v>522.20000000000005</v>
      </c>
      <c r="J173" s="183">
        <v>500.6</v>
      </c>
      <c r="K173" s="183">
        <v>0</v>
      </c>
      <c r="L173" s="184"/>
    </row>
    <row r="174" spans="1:12" ht="13.2">
      <c r="A174" s="243"/>
      <c r="B174" s="240"/>
      <c r="C174" s="14" t="s">
        <v>244</v>
      </c>
      <c r="D174" s="183">
        <v>4.3</v>
      </c>
      <c r="E174" s="183">
        <v>4.3</v>
      </c>
      <c r="F174" s="183">
        <v>4.2</v>
      </c>
      <c r="G174" s="183">
        <v>0</v>
      </c>
      <c r="H174" s="183">
        <v>4.3</v>
      </c>
      <c r="I174" s="183">
        <v>4.3</v>
      </c>
      <c r="J174" s="183">
        <v>4.2</v>
      </c>
      <c r="K174" s="183">
        <v>0</v>
      </c>
      <c r="L174" s="184"/>
    </row>
    <row r="175" spans="1:12" ht="13.2">
      <c r="A175" s="243"/>
      <c r="B175" s="240"/>
      <c r="C175" s="14" t="s">
        <v>102</v>
      </c>
      <c r="D175" s="183">
        <v>134.4</v>
      </c>
      <c r="E175" s="183">
        <v>126.7</v>
      </c>
      <c r="F175" s="183">
        <v>18.7</v>
      </c>
      <c r="G175" s="183">
        <v>7.7</v>
      </c>
      <c r="H175" s="183">
        <v>124.5</v>
      </c>
      <c r="I175" s="183">
        <v>116.8</v>
      </c>
      <c r="J175" s="183">
        <v>18.7</v>
      </c>
      <c r="K175" s="183">
        <v>7.7</v>
      </c>
      <c r="L175" s="184"/>
    </row>
    <row r="176" spans="1:12" ht="13.2">
      <c r="A176" s="243"/>
      <c r="B176" s="240"/>
      <c r="C176" s="14" t="s">
        <v>95</v>
      </c>
      <c r="D176" s="183">
        <v>1030.2</v>
      </c>
      <c r="E176" s="183">
        <v>1011.7</v>
      </c>
      <c r="F176" s="183">
        <v>891.3</v>
      </c>
      <c r="G176" s="183">
        <v>18.5</v>
      </c>
      <c r="H176" s="183">
        <v>1023.9</v>
      </c>
      <c r="I176" s="183">
        <v>1005.4</v>
      </c>
      <c r="J176" s="183">
        <v>891.3</v>
      </c>
      <c r="K176" s="183">
        <v>18.5</v>
      </c>
      <c r="L176" s="184"/>
    </row>
    <row r="177" spans="1:12" ht="13.2">
      <c r="A177" s="243"/>
      <c r="B177" s="241"/>
      <c r="C177" s="14" t="s">
        <v>236</v>
      </c>
      <c r="D177" s="183">
        <v>5.3</v>
      </c>
      <c r="E177" s="183">
        <v>5.3</v>
      </c>
      <c r="F177" s="183">
        <v>5.2</v>
      </c>
      <c r="G177" s="183">
        <v>0</v>
      </c>
      <c r="H177" s="183">
        <v>5.3</v>
      </c>
      <c r="I177" s="183">
        <v>5.3</v>
      </c>
      <c r="J177" s="183">
        <v>5.2</v>
      </c>
      <c r="K177" s="183">
        <v>0</v>
      </c>
      <c r="L177" s="184"/>
    </row>
    <row r="178" spans="1:12" ht="26.4">
      <c r="A178" s="189" t="s">
        <v>112</v>
      </c>
      <c r="B178" s="189"/>
      <c r="C178" s="39"/>
      <c r="D178" s="187">
        <f>SUBTOTAL(9,D179:D183)</f>
        <v>1286.0999999999999</v>
      </c>
      <c r="E178" s="187">
        <f>SUBTOTAL(9,E179:E183)</f>
        <v>1260.5999999999999</v>
      </c>
      <c r="F178" s="187">
        <f>SUBTOTAL(9,F179:F183)</f>
        <v>1131.6000000000001</v>
      </c>
      <c r="G178" s="187">
        <f>SUBTOTAL(9,G179:G183)</f>
        <v>25.5</v>
      </c>
      <c r="H178" s="187">
        <f>SUBTOTAL(9,H179:H183)</f>
        <v>1278</v>
      </c>
      <c r="I178" s="187">
        <f>SUBTOTAL(9,I179:I183)</f>
        <v>1252.5</v>
      </c>
      <c r="J178" s="187">
        <f>SUBTOTAL(9,J179:J183)</f>
        <v>1131.6000000000001</v>
      </c>
      <c r="K178" s="187">
        <f>SUBTOTAL(9,K179:K183)</f>
        <v>25.5</v>
      </c>
      <c r="L178" s="188">
        <f t="shared" si="10"/>
        <v>99.370188943317018</v>
      </c>
    </row>
    <row r="179" spans="1:12" ht="13.2">
      <c r="A179" s="242"/>
      <c r="B179" s="239" t="s">
        <v>240</v>
      </c>
      <c r="C179" s="14" t="s">
        <v>94</v>
      </c>
      <c r="D179" s="183">
        <v>477.9</v>
      </c>
      <c r="E179" s="183">
        <v>473</v>
      </c>
      <c r="F179" s="183">
        <v>459.3</v>
      </c>
      <c r="G179" s="183">
        <v>4.9000000000000004</v>
      </c>
      <c r="H179" s="183">
        <v>477.9</v>
      </c>
      <c r="I179" s="183">
        <v>473</v>
      </c>
      <c r="J179" s="183">
        <v>459.3</v>
      </c>
      <c r="K179" s="183">
        <v>4.9000000000000004</v>
      </c>
      <c r="L179" s="184"/>
    </row>
    <row r="180" spans="1:12" ht="13.2">
      <c r="A180" s="243"/>
      <c r="B180" s="240"/>
      <c r="C180" s="14" t="s">
        <v>244</v>
      </c>
      <c r="D180" s="183">
        <v>15.3</v>
      </c>
      <c r="E180" s="183">
        <v>15.3</v>
      </c>
      <c r="F180" s="183">
        <v>15.2</v>
      </c>
      <c r="G180" s="183">
        <v>0</v>
      </c>
      <c r="H180" s="183">
        <v>15.3</v>
      </c>
      <c r="I180" s="183">
        <v>15.3</v>
      </c>
      <c r="J180" s="183">
        <v>15.2</v>
      </c>
      <c r="K180" s="183">
        <v>0</v>
      </c>
      <c r="L180" s="184"/>
    </row>
    <row r="181" spans="1:12" ht="13.2">
      <c r="A181" s="243"/>
      <c r="B181" s="240"/>
      <c r="C181" s="14" t="s">
        <v>102</v>
      </c>
      <c r="D181" s="183">
        <v>48.5</v>
      </c>
      <c r="E181" s="183">
        <v>42.4</v>
      </c>
      <c r="F181" s="183">
        <v>7.5</v>
      </c>
      <c r="G181" s="183">
        <v>6.1</v>
      </c>
      <c r="H181" s="183">
        <v>48.3</v>
      </c>
      <c r="I181" s="183">
        <v>42.2</v>
      </c>
      <c r="J181" s="183">
        <v>7.5</v>
      </c>
      <c r="K181" s="183">
        <v>6.1</v>
      </c>
      <c r="L181" s="184"/>
    </row>
    <row r="182" spans="1:12" ht="13.2">
      <c r="A182" s="243"/>
      <c r="B182" s="240"/>
      <c r="C182" s="14" t="s">
        <v>95</v>
      </c>
      <c r="D182" s="183">
        <v>734.9</v>
      </c>
      <c r="E182" s="183">
        <v>720.4</v>
      </c>
      <c r="F182" s="183">
        <v>646.4</v>
      </c>
      <c r="G182" s="183">
        <v>14.5</v>
      </c>
      <c r="H182" s="183">
        <v>727</v>
      </c>
      <c r="I182" s="183">
        <v>712.5</v>
      </c>
      <c r="J182" s="183">
        <v>646.4</v>
      </c>
      <c r="K182" s="183">
        <v>14.5</v>
      </c>
      <c r="L182" s="184"/>
    </row>
    <row r="183" spans="1:12" ht="13.2">
      <c r="A183" s="243"/>
      <c r="B183" s="241"/>
      <c r="C183" s="14" t="s">
        <v>236</v>
      </c>
      <c r="D183" s="183">
        <v>9.5</v>
      </c>
      <c r="E183" s="183">
        <v>9.5</v>
      </c>
      <c r="F183" s="183">
        <v>3.2</v>
      </c>
      <c r="G183" s="183">
        <v>0</v>
      </c>
      <c r="H183" s="183">
        <v>9.5</v>
      </c>
      <c r="I183" s="183">
        <v>9.5</v>
      </c>
      <c r="J183" s="183">
        <v>3.2</v>
      </c>
      <c r="K183" s="183">
        <v>0</v>
      </c>
      <c r="L183" s="184"/>
    </row>
    <row r="184" spans="1:12" ht="26.4">
      <c r="A184" s="189" t="s">
        <v>44</v>
      </c>
      <c r="B184" s="189"/>
      <c r="C184" s="39"/>
      <c r="D184" s="187">
        <f>SUBTOTAL(9,D185:D190)</f>
        <v>1846.2</v>
      </c>
      <c r="E184" s="187">
        <f>SUBTOTAL(9,E185:E190)</f>
        <v>1783.7</v>
      </c>
      <c r="F184" s="187">
        <f>SUBTOTAL(9,F185:F190)</f>
        <v>1496.8000000000002</v>
      </c>
      <c r="G184" s="187">
        <f>SUBTOTAL(9,G185:G190)</f>
        <v>62.5</v>
      </c>
      <c r="H184" s="187">
        <f>SUBTOTAL(9,H185:H190)</f>
        <v>1832.1</v>
      </c>
      <c r="I184" s="187">
        <f>SUBTOTAL(9,I185:I190)</f>
        <v>1769.6999999999998</v>
      </c>
      <c r="J184" s="187">
        <f>SUBTOTAL(9,J185:J190)</f>
        <v>1496.8000000000002</v>
      </c>
      <c r="K184" s="187">
        <f>SUBTOTAL(9,K185:K190)</f>
        <v>62.4</v>
      </c>
      <c r="L184" s="188">
        <f t="shared" si="10"/>
        <v>99.236269093272654</v>
      </c>
    </row>
    <row r="185" spans="1:12" ht="13.2">
      <c r="A185" s="242"/>
      <c r="B185" s="239" t="s">
        <v>396</v>
      </c>
      <c r="C185" s="14" t="s">
        <v>217</v>
      </c>
      <c r="D185" s="183">
        <v>34.6</v>
      </c>
      <c r="E185" s="183">
        <v>33.200000000000003</v>
      </c>
      <c r="F185" s="183">
        <v>0</v>
      </c>
      <c r="G185" s="183">
        <v>1.4</v>
      </c>
      <c r="H185" s="183">
        <v>34.6</v>
      </c>
      <c r="I185" s="183">
        <v>33.200000000000003</v>
      </c>
      <c r="J185" s="183">
        <v>0</v>
      </c>
      <c r="K185" s="183">
        <v>1.4</v>
      </c>
      <c r="L185" s="184"/>
    </row>
    <row r="186" spans="1:12" ht="13.2">
      <c r="A186" s="243"/>
      <c r="B186" s="240"/>
      <c r="C186" s="14" t="s">
        <v>94</v>
      </c>
      <c r="D186" s="183">
        <v>533.9</v>
      </c>
      <c r="E186" s="183">
        <v>533.9</v>
      </c>
      <c r="F186" s="183">
        <v>511.8</v>
      </c>
      <c r="G186" s="183">
        <v>0</v>
      </c>
      <c r="H186" s="183">
        <v>533.9</v>
      </c>
      <c r="I186" s="183">
        <v>533.9</v>
      </c>
      <c r="J186" s="183">
        <v>511.8</v>
      </c>
      <c r="K186" s="183">
        <v>0</v>
      </c>
      <c r="L186" s="184"/>
    </row>
    <row r="187" spans="1:12" ht="13.2">
      <c r="A187" s="243"/>
      <c r="B187" s="240"/>
      <c r="C187" s="14" t="s">
        <v>102</v>
      </c>
      <c r="D187" s="183">
        <v>132.30000000000001</v>
      </c>
      <c r="E187" s="183">
        <v>128.19999999999999</v>
      </c>
      <c r="F187" s="183">
        <v>28.3</v>
      </c>
      <c r="G187" s="183">
        <v>4.0999999999999996</v>
      </c>
      <c r="H187" s="183">
        <v>118.4</v>
      </c>
      <c r="I187" s="183">
        <v>114.3</v>
      </c>
      <c r="J187" s="183">
        <v>28.3</v>
      </c>
      <c r="K187" s="183">
        <v>4.0999999999999996</v>
      </c>
      <c r="L187" s="184"/>
    </row>
    <row r="188" spans="1:12" ht="13.2">
      <c r="A188" s="243"/>
      <c r="B188" s="241"/>
      <c r="C188" s="14" t="s">
        <v>95</v>
      </c>
      <c r="D188" s="183">
        <v>1088.4000000000001</v>
      </c>
      <c r="E188" s="183">
        <v>1088.4000000000001</v>
      </c>
      <c r="F188" s="183">
        <v>956.7</v>
      </c>
      <c r="G188" s="183">
        <v>0</v>
      </c>
      <c r="H188" s="183">
        <v>1088.3</v>
      </c>
      <c r="I188" s="183">
        <v>1088.3</v>
      </c>
      <c r="J188" s="183">
        <v>956.7</v>
      </c>
      <c r="K188" s="183">
        <v>0</v>
      </c>
      <c r="L188" s="184"/>
    </row>
    <row r="189" spans="1:12" ht="13.2">
      <c r="A189" s="243"/>
      <c r="B189" s="240" t="s">
        <v>398</v>
      </c>
      <c r="C189" s="14" t="s">
        <v>248</v>
      </c>
      <c r="D189" s="183">
        <v>33</v>
      </c>
      <c r="E189" s="183">
        <v>0</v>
      </c>
      <c r="F189" s="183">
        <v>0</v>
      </c>
      <c r="G189" s="183">
        <v>33</v>
      </c>
      <c r="H189" s="183">
        <v>32.9</v>
      </c>
      <c r="I189" s="183">
        <v>0</v>
      </c>
      <c r="J189" s="183">
        <v>0</v>
      </c>
      <c r="K189" s="183">
        <v>32.9</v>
      </c>
      <c r="L189" s="184"/>
    </row>
    <row r="190" spans="1:12" ht="13.2">
      <c r="A190" s="244"/>
      <c r="B190" s="241"/>
      <c r="C190" s="14" t="s">
        <v>95</v>
      </c>
      <c r="D190" s="183">
        <v>24</v>
      </c>
      <c r="E190" s="183">
        <v>0</v>
      </c>
      <c r="F190" s="183">
        <v>0</v>
      </c>
      <c r="G190" s="183">
        <v>24</v>
      </c>
      <c r="H190" s="183">
        <v>24</v>
      </c>
      <c r="I190" s="183">
        <v>0</v>
      </c>
      <c r="J190" s="183">
        <v>0</v>
      </c>
      <c r="K190" s="183">
        <v>24</v>
      </c>
      <c r="L190" s="184"/>
    </row>
    <row r="191" spans="1:12" ht="13.2">
      <c r="A191" s="189" t="s">
        <v>70</v>
      </c>
      <c r="B191" s="189"/>
      <c r="C191" s="39"/>
      <c r="D191" s="187">
        <f t="shared" ref="D191:K191" si="14">SUBTOTAL(9,D192:D193)</f>
        <v>1194.8</v>
      </c>
      <c r="E191" s="187">
        <f t="shared" si="14"/>
        <v>1191.5999999999999</v>
      </c>
      <c r="F191" s="187">
        <f t="shared" si="14"/>
        <v>822.5</v>
      </c>
      <c r="G191" s="187">
        <f t="shared" si="14"/>
        <v>3.2</v>
      </c>
      <c r="H191" s="187">
        <f t="shared" si="14"/>
        <v>1064.5</v>
      </c>
      <c r="I191" s="187">
        <f t="shared" si="14"/>
        <v>1061.3</v>
      </c>
      <c r="J191" s="187">
        <f t="shared" si="14"/>
        <v>759.7</v>
      </c>
      <c r="K191" s="187">
        <f t="shared" si="14"/>
        <v>3.2</v>
      </c>
      <c r="L191" s="188">
        <f t="shared" ref="L191:L254" si="15">SUM(H191/D191*100)</f>
        <v>89.094409106126548</v>
      </c>
    </row>
    <row r="192" spans="1:12" ht="28.8" customHeight="1">
      <c r="A192" s="242"/>
      <c r="B192" s="239" t="s">
        <v>399</v>
      </c>
      <c r="C192" s="14" t="s">
        <v>102</v>
      </c>
      <c r="D192" s="183">
        <v>334.5</v>
      </c>
      <c r="E192" s="183">
        <v>334.5</v>
      </c>
      <c r="F192" s="183">
        <v>164.3</v>
      </c>
      <c r="G192" s="183">
        <v>0</v>
      </c>
      <c r="H192" s="183">
        <v>219.5</v>
      </c>
      <c r="I192" s="183">
        <v>219.5</v>
      </c>
      <c r="J192" s="183">
        <v>101.5</v>
      </c>
      <c r="K192" s="183">
        <v>0</v>
      </c>
      <c r="L192" s="184"/>
    </row>
    <row r="193" spans="1:12" ht="27.6" customHeight="1">
      <c r="A193" s="244"/>
      <c r="B193" s="241"/>
      <c r="C193" s="14" t="s">
        <v>95</v>
      </c>
      <c r="D193" s="183">
        <v>860.3</v>
      </c>
      <c r="E193" s="183">
        <v>857.1</v>
      </c>
      <c r="F193" s="183">
        <v>658.2</v>
      </c>
      <c r="G193" s="183">
        <v>3.2</v>
      </c>
      <c r="H193" s="183">
        <v>845</v>
      </c>
      <c r="I193" s="183">
        <v>841.8</v>
      </c>
      <c r="J193" s="183">
        <v>658.2</v>
      </c>
      <c r="K193" s="183">
        <v>3.2</v>
      </c>
      <c r="L193" s="184"/>
    </row>
    <row r="194" spans="1:12" ht="26.4">
      <c r="A194" s="189" t="s">
        <v>59</v>
      </c>
      <c r="B194" s="189"/>
      <c r="C194" s="39"/>
      <c r="D194" s="187">
        <f t="shared" ref="D194:K194" si="16">SUBTOTAL(9,D195:D196)</f>
        <v>318.10000000000002</v>
      </c>
      <c r="E194" s="187">
        <f t="shared" si="16"/>
        <v>266.10000000000002</v>
      </c>
      <c r="F194" s="187">
        <f t="shared" si="16"/>
        <v>110.80000000000001</v>
      </c>
      <c r="G194" s="187">
        <f t="shared" si="16"/>
        <v>52</v>
      </c>
      <c r="H194" s="187">
        <f t="shared" si="16"/>
        <v>306.8</v>
      </c>
      <c r="I194" s="187">
        <f t="shared" si="16"/>
        <v>257.89999999999998</v>
      </c>
      <c r="J194" s="187">
        <f t="shared" si="16"/>
        <v>109.80000000000001</v>
      </c>
      <c r="K194" s="187">
        <f t="shared" si="16"/>
        <v>48.9</v>
      </c>
      <c r="L194" s="188">
        <f t="shared" si="15"/>
        <v>96.447657969192079</v>
      </c>
    </row>
    <row r="195" spans="1:12" ht="19.8" customHeight="1">
      <c r="A195" s="242"/>
      <c r="B195" s="239" t="s">
        <v>400</v>
      </c>
      <c r="C195" s="14" t="s">
        <v>102</v>
      </c>
      <c r="D195" s="183">
        <v>92</v>
      </c>
      <c r="E195" s="183">
        <v>92</v>
      </c>
      <c r="F195" s="183">
        <v>7.4</v>
      </c>
      <c r="G195" s="183">
        <v>0</v>
      </c>
      <c r="H195" s="183">
        <v>90.4</v>
      </c>
      <c r="I195" s="183">
        <v>90.4</v>
      </c>
      <c r="J195" s="183">
        <v>6.4</v>
      </c>
      <c r="K195" s="183">
        <v>0</v>
      </c>
      <c r="L195" s="184"/>
    </row>
    <row r="196" spans="1:12" ht="24" customHeight="1">
      <c r="A196" s="244"/>
      <c r="B196" s="241"/>
      <c r="C196" s="14" t="s">
        <v>95</v>
      </c>
      <c r="D196" s="183">
        <v>226.1</v>
      </c>
      <c r="E196" s="183">
        <v>174.1</v>
      </c>
      <c r="F196" s="183">
        <v>103.4</v>
      </c>
      <c r="G196" s="183">
        <v>52</v>
      </c>
      <c r="H196" s="183">
        <v>216.4</v>
      </c>
      <c r="I196" s="183">
        <v>167.5</v>
      </c>
      <c r="J196" s="183">
        <v>103.4</v>
      </c>
      <c r="K196" s="183">
        <v>48.9</v>
      </c>
      <c r="L196" s="184"/>
    </row>
    <row r="197" spans="1:12" ht="26.4">
      <c r="A197" s="189" t="s">
        <v>63</v>
      </c>
      <c r="B197" s="189"/>
      <c r="C197" s="39"/>
      <c r="D197" s="187">
        <f t="shared" ref="D197:K197" si="17">SUBTOTAL(9,D198:D201)</f>
        <v>2226.5000000000005</v>
      </c>
      <c r="E197" s="187">
        <f t="shared" si="17"/>
        <v>2121.1000000000004</v>
      </c>
      <c r="F197" s="187">
        <f t="shared" si="17"/>
        <v>1729.3</v>
      </c>
      <c r="G197" s="187">
        <f t="shared" si="17"/>
        <v>105.4</v>
      </c>
      <c r="H197" s="187">
        <f t="shared" si="17"/>
        <v>2154</v>
      </c>
      <c r="I197" s="187">
        <f t="shared" si="17"/>
        <v>2048.6999999999998</v>
      </c>
      <c r="J197" s="187">
        <f t="shared" si="17"/>
        <v>1697.8</v>
      </c>
      <c r="K197" s="187">
        <f t="shared" si="17"/>
        <v>105.3</v>
      </c>
      <c r="L197" s="188">
        <f t="shared" si="15"/>
        <v>96.74376824612618</v>
      </c>
    </row>
    <row r="198" spans="1:12" ht="13.2">
      <c r="A198" s="242"/>
      <c r="B198" s="239" t="s">
        <v>249</v>
      </c>
      <c r="C198" s="14" t="s">
        <v>102</v>
      </c>
      <c r="D198" s="183">
        <v>64.900000000000006</v>
      </c>
      <c r="E198" s="183">
        <v>64.900000000000006</v>
      </c>
      <c r="F198" s="183">
        <v>13.9</v>
      </c>
      <c r="G198" s="183">
        <v>0</v>
      </c>
      <c r="H198" s="183">
        <v>43.2</v>
      </c>
      <c r="I198" s="183">
        <v>43.2</v>
      </c>
      <c r="J198" s="183">
        <v>13.9</v>
      </c>
      <c r="K198" s="183">
        <v>0</v>
      </c>
      <c r="L198" s="184"/>
    </row>
    <row r="199" spans="1:12" ht="13.2">
      <c r="A199" s="243"/>
      <c r="B199" s="240"/>
      <c r="C199" s="14" t="s">
        <v>95</v>
      </c>
      <c r="D199" s="183">
        <v>2073.3000000000002</v>
      </c>
      <c r="E199" s="183">
        <v>1967.9</v>
      </c>
      <c r="F199" s="183">
        <v>1630.1</v>
      </c>
      <c r="G199" s="183">
        <v>105.4</v>
      </c>
      <c r="H199" s="183">
        <v>2022.5</v>
      </c>
      <c r="I199" s="183">
        <v>1917.2</v>
      </c>
      <c r="J199" s="183">
        <v>1598.6</v>
      </c>
      <c r="K199" s="183">
        <v>105.3</v>
      </c>
      <c r="L199" s="184"/>
    </row>
    <row r="200" spans="1:12" ht="13.2">
      <c r="A200" s="243"/>
      <c r="B200" s="240"/>
      <c r="C200" s="14" t="s">
        <v>97</v>
      </c>
      <c r="D200" s="183">
        <v>82.3</v>
      </c>
      <c r="E200" s="183">
        <v>82.3</v>
      </c>
      <c r="F200" s="183">
        <v>80.8</v>
      </c>
      <c r="G200" s="183">
        <v>0</v>
      </c>
      <c r="H200" s="183">
        <v>82.3</v>
      </c>
      <c r="I200" s="183">
        <v>82.3</v>
      </c>
      <c r="J200" s="183">
        <v>80.8</v>
      </c>
      <c r="K200" s="183">
        <v>0</v>
      </c>
      <c r="L200" s="184"/>
    </row>
    <row r="201" spans="1:12" ht="13.2">
      <c r="A201" s="244"/>
      <c r="B201" s="241"/>
      <c r="C201" s="14" t="s">
        <v>236</v>
      </c>
      <c r="D201" s="183">
        <v>6</v>
      </c>
      <c r="E201" s="183">
        <v>6</v>
      </c>
      <c r="F201" s="183">
        <v>4.5</v>
      </c>
      <c r="G201" s="183">
        <v>0</v>
      </c>
      <c r="H201" s="183">
        <v>6</v>
      </c>
      <c r="I201" s="183">
        <v>6</v>
      </c>
      <c r="J201" s="183">
        <v>4.5</v>
      </c>
      <c r="K201" s="183">
        <v>0</v>
      </c>
      <c r="L201" s="184"/>
    </row>
    <row r="202" spans="1:12" ht="13.2">
      <c r="A202" s="189" t="s">
        <v>113</v>
      </c>
      <c r="B202" s="189"/>
      <c r="C202" s="39"/>
      <c r="D202" s="187">
        <f t="shared" ref="D202:K202" si="18">SUBTOTAL(9,D203:D204)</f>
        <v>453.20000000000005</v>
      </c>
      <c r="E202" s="187">
        <f t="shared" si="18"/>
        <v>47.6</v>
      </c>
      <c r="F202" s="187">
        <f t="shared" si="18"/>
        <v>0</v>
      </c>
      <c r="G202" s="187">
        <f t="shared" si="18"/>
        <v>405.6</v>
      </c>
      <c r="H202" s="187">
        <f t="shared" si="18"/>
        <v>451.20000000000005</v>
      </c>
      <c r="I202" s="187">
        <f t="shared" si="18"/>
        <v>45.6</v>
      </c>
      <c r="J202" s="187">
        <f t="shared" si="18"/>
        <v>0</v>
      </c>
      <c r="K202" s="187">
        <f t="shared" si="18"/>
        <v>405.6</v>
      </c>
      <c r="L202" s="188">
        <f t="shared" si="15"/>
        <v>99.558693733451022</v>
      </c>
    </row>
    <row r="203" spans="1:12" ht="18.600000000000001" customHeight="1">
      <c r="A203" s="242"/>
      <c r="B203" s="239" t="s">
        <v>237</v>
      </c>
      <c r="C203" s="14" t="s">
        <v>217</v>
      </c>
      <c r="D203" s="183">
        <v>405.6</v>
      </c>
      <c r="E203" s="183">
        <v>0</v>
      </c>
      <c r="F203" s="183">
        <v>0</v>
      </c>
      <c r="G203" s="183">
        <v>405.6</v>
      </c>
      <c r="H203" s="183">
        <v>405.6</v>
      </c>
      <c r="I203" s="183">
        <v>0</v>
      </c>
      <c r="J203" s="183">
        <v>0</v>
      </c>
      <c r="K203" s="183">
        <v>405.6</v>
      </c>
      <c r="L203" s="184"/>
    </row>
    <row r="204" spans="1:12" ht="22.8" customHeight="1">
      <c r="A204" s="244"/>
      <c r="B204" s="241"/>
      <c r="C204" s="14" t="s">
        <v>95</v>
      </c>
      <c r="D204" s="183">
        <v>47.6</v>
      </c>
      <c r="E204" s="183">
        <v>47.6</v>
      </c>
      <c r="F204" s="183">
        <v>0</v>
      </c>
      <c r="G204" s="183">
        <v>0</v>
      </c>
      <c r="H204" s="183">
        <v>45.6</v>
      </c>
      <c r="I204" s="183">
        <v>45.6</v>
      </c>
      <c r="J204" s="183">
        <v>0</v>
      </c>
      <c r="K204" s="183">
        <v>0</v>
      </c>
      <c r="L204" s="184"/>
    </row>
    <row r="205" spans="1:12" ht="13.2">
      <c r="A205" s="189" t="s">
        <v>114</v>
      </c>
      <c r="B205" s="189"/>
      <c r="C205" s="39"/>
      <c r="D205" s="187">
        <f t="shared" ref="D205:K205" si="19">SUBTOTAL(9,D206:D207)</f>
        <v>805</v>
      </c>
      <c r="E205" s="187">
        <f t="shared" si="19"/>
        <v>203.2</v>
      </c>
      <c r="F205" s="187">
        <f t="shared" si="19"/>
        <v>0</v>
      </c>
      <c r="G205" s="187">
        <f t="shared" si="19"/>
        <v>601.79999999999995</v>
      </c>
      <c r="H205" s="187">
        <f t="shared" si="19"/>
        <v>799.59999999999991</v>
      </c>
      <c r="I205" s="187">
        <f t="shared" si="19"/>
        <v>197.8</v>
      </c>
      <c r="J205" s="187">
        <f t="shared" si="19"/>
        <v>0</v>
      </c>
      <c r="K205" s="187">
        <f t="shared" si="19"/>
        <v>601.79999999999995</v>
      </c>
      <c r="L205" s="188">
        <f t="shared" si="15"/>
        <v>99.32919254658384</v>
      </c>
    </row>
    <row r="206" spans="1:12" ht="18" customHeight="1">
      <c r="A206" s="242"/>
      <c r="B206" s="239" t="s">
        <v>397</v>
      </c>
      <c r="C206" s="14" t="s">
        <v>217</v>
      </c>
      <c r="D206" s="183">
        <v>601.79999999999995</v>
      </c>
      <c r="E206" s="183">
        <v>0</v>
      </c>
      <c r="F206" s="183">
        <v>0</v>
      </c>
      <c r="G206" s="183">
        <v>601.79999999999995</v>
      </c>
      <c r="H206" s="183">
        <v>601.79999999999995</v>
      </c>
      <c r="I206" s="183">
        <v>0</v>
      </c>
      <c r="J206" s="183">
        <v>0</v>
      </c>
      <c r="K206" s="183">
        <v>601.79999999999995</v>
      </c>
      <c r="L206" s="184"/>
    </row>
    <row r="207" spans="1:12" ht="22.2" customHeight="1">
      <c r="A207" s="244"/>
      <c r="B207" s="241"/>
      <c r="C207" s="14" t="s">
        <v>95</v>
      </c>
      <c r="D207" s="183">
        <v>203.2</v>
      </c>
      <c r="E207" s="183">
        <v>203.2</v>
      </c>
      <c r="F207" s="183">
        <v>0</v>
      </c>
      <c r="G207" s="183">
        <v>0</v>
      </c>
      <c r="H207" s="183">
        <v>197.8</v>
      </c>
      <c r="I207" s="183">
        <v>197.8</v>
      </c>
      <c r="J207" s="183">
        <v>0</v>
      </c>
      <c r="K207" s="183">
        <v>0</v>
      </c>
      <c r="L207" s="184"/>
    </row>
    <row r="208" spans="1:12" ht="26.4">
      <c r="A208" s="189" t="s">
        <v>66</v>
      </c>
      <c r="B208" s="189"/>
      <c r="C208" s="39"/>
      <c r="D208" s="187">
        <f t="shared" ref="D208:K208" si="20">SUBTOTAL(9,D209:D211)</f>
        <v>1000.9</v>
      </c>
      <c r="E208" s="187">
        <f t="shared" si="20"/>
        <v>971.9</v>
      </c>
      <c r="F208" s="187">
        <f t="shared" si="20"/>
        <v>755.3</v>
      </c>
      <c r="G208" s="187">
        <f t="shared" si="20"/>
        <v>29</v>
      </c>
      <c r="H208" s="187">
        <f t="shared" si="20"/>
        <v>989.9</v>
      </c>
      <c r="I208" s="187">
        <f t="shared" si="20"/>
        <v>965.5</v>
      </c>
      <c r="J208" s="187">
        <f t="shared" si="20"/>
        <v>755.3</v>
      </c>
      <c r="K208" s="187">
        <f t="shared" si="20"/>
        <v>24.4</v>
      </c>
      <c r="L208" s="188">
        <f t="shared" si="15"/>
        <v>98.900989109801174</v>
      </c>
    </row>
    <row r="209" spans="1:12" ht="13.2">
      <c r="A209" s="242"/>
      <c r="B209" s="239" t="s">
        <v>249</v>
      </c>
      <c r="C209" s="14" t="s">
        <v>102</v>
      </c>
      <c r="D209" s="183">
        <v>53.5</v>
      </c>
      <c r="E209" s="183">
        <v>53.5</v>
      </c>
      <c r="F209" s="183">
        <v>26.5</v>
      </c>
      <c r="G209" s="183">
        <v>0</v>
      </c>
      <c r="H209" s="183">
        <v>52.6</v>
      </c>
      <c r="I209" s="183">
        <v>52.6</v>
      </c>
      <c r="J209" s="183">
        <v>26.5</v>
      </c>
      <c r="K209" s="183">
        <v>0</v>
      </c>
      <c r="L209" s="184"/>
    </row>
    <row r="210" spans="1:12" ht="13.2">
      <c r="A210" s="243"/>
      <c r="B210" s="240"/>
      <c r="C210" s="14" t="s">
        <v>95</v>
      </c>
      <c r="D210" s="183">
        <v>897.4</v>
      </c>
      <c r="E210" s="183">
        <v>868.4</v>
      </c>
      <c r="F210" s="183">
        <v>679.5</v>
      </c>
      <c r="G210" s="183">
        <v>29</v>
      </c>
      <c r="H210" s="183">
        <v>887.3</v>
      </c>
      <c r="I210" s="183">
        <v>862.9</v>
      </c>
      <c r="J210" s="183">
        <v>679.5</v>
      </c>
      <c r="K210" s="183">
        <v>24.4</v>
      </c>
      <c r="L210" s="184"/>
    </row>
    <row r="211" spans="1:12" ht="13.2">
      <c r="A211" s="244"/>
      <c r="B211" s="241"/>
      <c r="C211" s="14" t="s">
        <v>97</v>
      </c>
      <c r="D211" s="183">
        <v>50</v>
      </c>
      <c r="E211" s="183">
        <v>50</v>
      </c>
      <c r="F211" s="183">
        <v>49.3</v>
      </c>
      <c r="G211" s="183">
        <v>0</v>
      </c>
      <c r="H211" s="183">
        <v>50</v>
      </c>
      <c r="I211" s="183">
        <v>50</v>
      </c>
      <c r="J211" s="183">
        <v>49.3</v>
      </c>
      <c r="K211" s="183">
        <v>0</v>
      </c>
      <c r="L211" s="184"/>
    </row>
    <row r="212" spans="1:12" ht="13.2">
      <c r="A212" s="189" t="s">
        <v>29</v>
      </c>
      <c r="B212" s="189"/>
      <c r="C212" s="39"/>
      <c r="D212" s="187">
        <f t="shared" ref="D212:K212" si="21">SUBTOTAL(9,D213:D217)</f>
        <v>2550.6999999999998</v>
      </c>
      <c r="E212" s="187">
        <f t="shared" si="21"/>
        <v>2528.8000000000002</v>
      </c>
      <c r="F212" s="187">
        <f t="shared" si="21"/>
        <v>2008.7999999999997</v>
      </c>
      <c r="G212" s="187">
        <f t="shared" si="21"/>
        <v>21.900000000000002</v>
      </c>
      <c r="H212" s="187">
        <f t="shared" si="21"/>
        <v>2540.7000000000003</v>
      </c>
      <c r="I212" s="187">
        <f t="shared" si="21"/>
        <v>2518.8000000000002</v>
      </c>
      <c r="J212" s="187">
        <f t="shared" si="21"/>
        <v>2007.2999999999997</v>
      </c>
      <c r="K212" s="187">
        <f t="shared" si="21"/>
        <v>21.900000000000002</v>
      </c>
      <c r="L212" s="188">
        <f t="shared" si="15"/>
        <v>99.607950758615303</v>
      </c>
    </row>
    <row r="213" spans="1:12" ht="13.2">
      <c r="A213" s="242"/>
      <c r="B213" s="239" t="s">
        <v>240</v>
      </c>
      <c r="C213" s="14" t="s">
        <v>217</v>
      </c>
      <c r="D213" s="183">
        <v>45</v>
      </c>
      <c r="E213" s="183">
        <v>34.5</v>
      </c>
      <c r="F213" s="183">
        <v>0</v>
      </c>
      <c r="G213" s="183">
        <v>10.5</v>
      </c>
      <c r="H213" s="183">
        <v>45</v>
      </c>
      <c r="I213" s="183">
        <v>34.5</v>
      </c>
      <c r="J213" s="183">
        <v>0</v>
      </c>
      <c r="K213" s="183">
        <v>10.5</v>
      </c>
      <c r="L213" s="184"/>
    </row>
    <row r="214" spans="1:12" ht="13.2">
      <c r="A214" s="243"/>
      <c r="B214" s="240"/>
      <c r="C214" s="14" t="s">
        <v>94</v>
      </c>
      <c r="D214" s="183">
        <v>1162.7</v>
      </c>
      <c r="E214" s="183">
        <v>1162.7</v>
      </c>
      <c r="F214" s="183">
        <v>1117.8</v>
      </c>
      <c r="G214" s="183">
        <v>0</v>
      </c>
      <c r="H214" s="183">
        <v>1162.7</v>
      </c>
      <c r="I214" s="183">
        <v>1162.7</v>
      </c>
      <c r="J214" s="183">
        <v>1117.8</v>
      </c>
      <c r="K214" s="183">
        <v>0</v>
      </c>
      <c r="L214" s="184"/>
    </row>
    <row r="215" spans="1:12" ht="13.2">
      <c r="A215" s="243"/>
      <c r="B215" s="240"/>
      <c r="C215" s="14" t="s">
        <v>244</v>
      </c>
      <c r="D215" s="183">
        <v>4.9000000000000004</v>
      </c>
      <c r="E215" s="183">
        <v>4.9000000000000004</v>
      </c>
      <c r="F215" s="183">
        <v>4.8</v>
      </c>
      <c r="G215" s="183">
        <v>0</v>
      </c>
      <c r="H215" s="183">
        <v>4.9000000000000004</v>
      </c>
      <c r="I215" s="183">
        <v>4.9000000000000004</v>
      </c>
      <c r="J215" s="183">
        <v>4.8</v>
      </c>
      <c r="K215" s="183">
        <v>0</v>
      </c>
      <c r="L215" s="184"/>
    </row>
    <row r="216" spans="1:12" ht="13.2">
      <c r="A216" s="243"/>
      <c r="B216" s="240"/>
      <c r="C216" s="14" t="s">
        <v>102</v>
      </c>
      <c r="D216" s="183">
        <v>136.30000000000001</v>
      </c>
      <c r="E216" s="183">
        <v>130.19999999999999</v>
      </c>
      <c r="F216" s="183">
        <v>16.3</v>
      </c>
      <c r="G216" s="183">
        <v>6.1</v>
      </c>
      <c r="H216" s="183">
        <v>128.4</v>
      </c>
      <c r="I216" s="183">
        <v>122.3</v>
      </c>
      <c r="J216" s="183">
        <v>14.8</v>
      </c>
      <c r="K216" s="183">
        <v>6.1</v>
      </c>
      <c r="L216" s="184"/>
    </row>
    <row r="217" spans="1:12" ht="13.2">
      <c r="A217" s="244"/>
      <c r="B217" s="241"/>
      <c r="C217" s="14" t="s">
        <v>95</v>
      </c>
      <c r="D217" s="183">
        <v>1201.8</v>
      </c>
      <c r="E217" s="183">
        <v>1196.5</v>
      </c>
      <c r="F217" s="183">
        <v>869.9</v>
      </c>
      <c r="G217" s="183">
        <v>5.3</v>
      </c>
      <c r="H217" s="183">
        <v>1199.7</v>
      </c>
      <c r="I217" s="183">
        <v>1194.4000000000001</v>
      </c>
      <c r="J217" s="183">
        <v>869.9</v>
      </c>
      <c r="K217" s="183">
        <v>5.3</v>
      </c>
      <c r="L217" s="184"/>
    </row>
    <row r="218" spans="1:12" ht="13.2">
      <c r="A218" s="189" t="s">
        <v>15</v>
      </c>
      <c r="B218" s="189"/>
      <c r="C218" s="39"/>
      <c r="D218" s="187">
        <f t="shared" ref="D218:K218" si="22">SUBTOTAL(9,D219:D224)</f>
        <v>1278.1999999999998</v>
      </c>
      <c r="E218" s="187">
        <f t="shared" si="22"/>
        <v>1268.3</v>
      </c>
      <c r="F218" s="187">
        <f t="shared" si="22"/>
        <v>1061.1999999999998</v>
      </c>
      <c r="G218" s="187">
        <f t="shared" si="22"/>
        <v>9.9</v>
      </c>
      <c r="H218" s="187">
        <f t="shared" si="22"/>
        <v>1265.0999999999999</v>
      </c>
      <c r="I218" s="187">
        <f t="shared" si="22"/>
        <v>1255.1999999999998</v>
      </c>
      <c r="J218" s="187">
        <f t="shared" si="22"/>
        <v>1061.1999999999998</v>
      </c>
      <c r="K218" s="187">
        <f t="shared" si="22"/>
        <v>9.9</v>
      </c>
      <c r="L218" s="188">
        <f t="shared" si="15"/>
        <v>98.975121264277902</v>
      </c>
    </row>
    <row r="219" spans="1:12" ht="13.2">
      <c r="A219" s="242"/>
      <c r="B219" s="239" t="s">
        <v>240</v>
      </c>
      <c r="C219" s="14" t="s">
        <v>217</v>
      </c>
      <c r="D219" s="183">
        <v>41.7</v>
      </c>
      <c r="E219" s="183">
        <v>37.200000000000003</v>
      </c>
      <c r="F219" s="183">
        <v>0</v>
      </c>
      <c r="G219" s="183">
        <v>4.5</v>
      </c>
      <c r="H219" s="183">
        <v>41.7</v>
      </c>
      <c r="I219" s="183">
        <v>37.200000000000003</v>
      </c>
      <c r="J219" s="183">
        <v>0</v>
      </c>
      <c r="K219" s="183">
        <v>4.5</v>
      </c>
      <c r="L219" s="184"/>
    </row>
    <row r="220" spans="1:12" ht="13.2">
      <c r="A220" s="243"/>
      <c r="B220" s="240"/>
      <c r="C220" s="14" t="s">
        <v>94</v>
      </c>
      <c r="D220" s="183">
        <v>607.4</v>
      </c>
      <c r="E220" s="183">
        <v>606.5</v>
      </c>
      <c r="F220" s="183">
        <v>582.6</v>
      </c>
      <c r="G220" s="183">
        <v>0.9</v>
      </c>
      <c r="H220" s="183">
        <v>607.4</v>
      </c>
      <c r="I220" s="183">
        <v>606.5</v>
      </c>
      <c r="J220" s="183">
        <v>582.6</v>
      </c>
      <c r="K220" s="183">
        <v>0.9</v>
      </c>
      <c r="L220" s="184"/>
    </row>
    <row r="221" spans="1:12" ht="13.2">
      <c r="A221" s="243"/>
      <c r="B221" s="240"/>
      <c r="C221" s="14" t="s">
        <v>244</v>
      </c>
      <c r="D221" s="183">
        <v>3.9</v>
      </c>
      <c r="E221" s="183">
        <v>3.9</v>
      </c>
      <c r="F221" s="183">
        <v>3.9</v>
      </c>
      <c r="G221" s="183">
        <v>0</v>
      </c>
      <c r="H221" s="183">
        <v>3.9</v>
      </c>
      <c r="I221" s="183">
        <v>3.9</v>
      </c>
      <c r="J221" s="183">
        <v>3.9</v>
      </c>
      <c r="K221" s="183">
        <v>0</v>
      </c>
      <c r="L221" s="184"/>
    </row>
    <row r="222" spans="1:12" ht="13.2">
      <c r="A222" s="243"/>
      <c r="B222" s="240"/>
      <c r="C222" s="14" t="s">
        <v>102</v>
      </c>
      <c r="D222" s="183">
        <v>53.5</v>
      </c>
      <c r="E222" s="183">
        <v>53.5</v>
      </c>
      <c r="F222" s="183">
        <v>4.8</v>
      </c>
      <c r="G222" s="183">
        <v>0</v>
      </c>
      <c r="H222" s="183">
        <v>40.700000000000003</v>
      </c>
      <c r="I222" s="183">
        <v>40.700000000000003</v>
      </c>
      <c r="J222" s="183">
        <v>4.8</v>
      </c>
      <c r="K222" s="183">
        <v>0</v>
      </c>
      <c r="L222" s="184"/>
    </row>
    <row r="223" spans="1:12" ht="13.2">
      <c r="A223" s="243"/>
      <c r="B223" s="240"/>
      <c r="C223" s="14" t="s">
        <v>95</v>
      </c>
      <c r="D223" s="183">
        <v>571.1</v>
      </c>
      <c r="E223" s="183">
        <v>566.6</v>
      </c>
      <c r="F223" s="183">
        <v>469.3</v>
      </c>
      <c r="G223" s="183">
        <v>4.5</v>
      </c>
      <c r="H223" s="183">
        <v>570.79999999999995</v>
      </c>
      <c r="I223" s="183">
        <v>566.29999999999995</v>
      </c>
      <c r="J223" s="183">
        <v>469.3</v>
      </c>
      <c r="K223" s="183">
        <v>4.5</v>
      </c>
      <c r="L223" s="184"/>
    </row>
    <row r="224" spans="1:12" ht="13.2">
      <c r="A224" s="244"/>
      <c r="B224" s="241"/>
      <c r="C224" s="14" t="s">
        <v>236</v>
      </c>
      <c r="D224" s="183">
        <v>0.6</v>
      </c>
      <c r="E224" s="183">
        <v>0.6</v>
      </c>
      <c r="F224" s="183">
        <v>0.6</v>
      </c>
      <c r="G224" s="183">
        <v>0</v>
      </c>
      <c r="H224" s="183">
        <v>0.6</v>
      </c>
      <c r="I224" s="183">
        <v>0.6</v>
      </c>
      <c r="J224" s="183">
        <v>0.6</v>
      </c>
      <c r="K224" s="183">
        <v>0</v>
      </c>
      <c r="L224" s="184"/>
    </row>
    <row r="225" spans="1:12" ht="26.4">
      <c r="A225" s="189" t="s">
        <v>265</v>
      </c>
      <c r="B225" s="189"/>
      <c r="C225" s="39"/>
      <c r="D225" s="187">
        <f t="shared" ref="D225:K225" si="23">SUBTOTAL(9,D226:D232)</f>
        <v>944.6</v>
      </c>
      <c r="E225" s="187">
        <f t="shared" si="23"/>
        <v>902.29999999999984</v>
      </c>
      <c r="F225" s="187">
        <f t="shared" si="23"/>
        <v>779.50000000000011</v>
      </c>
      <c r="G225" s="187">
        <f t="shared" si="23"/>
        <v>42.3</v>
      </c>
      <c r="H225" s="187">
        <f t="shared" si="23"/>
        <v>943.69999999999993</v>
      </c>
      <c r="I225" s="187">
        <f t="shared" si="23"/>
        <v>901.39999999999986</v>
      </c>
      <c r="J225" s="187">
        <f t="shared" si="23"/>
        <v>779.4</v>
      </c>
      <c r="K225" s="187">
        <f t="shared" si="23"/>
        <v>42.3</v>
      </c>
      <c r="L225" s="188">
        <f t="shared" si="15"/>
        <v>99.904721575269946</v>
      </c>
    </row>
    <row r="226" spans="1:12" ht="13.2">
      <c r="A226" s="242"/>
      <c r="B226" s="239" t="s">
        <v>240</v>
      </c>
      <c r="C226" s="14" t="s">
        <v>217</v>
      </c>
      <c r="D226" s="183">
        <v>24</v>
      </c>
      <c r="E226" s="183">
        <v>16.100000000000001</v>
      </c>
      <c r="F226" s="183">
        <v>0</v>
      </c>
      <c r="G226" s="183">
        <v>7.9</v>
      </c>
      <c r="H226" s="183">
        <v>24</v>
      </c>
      <c r="I226" s="183">
        <v>16.100000000000001</v>
      </c>
      <c r="J226" s="183">
        <v>0</v>
      </c>
      <c r="K226" s="183">
        <v>7.9</v>
      </c>
      <c r="L226" s="184"/>
    </row>
    <row r="227" spans="1:12" ht="13.2">
      <c r="A227" s="243"/>
      <c r="B227" s="240"/>
      <c r="C227" s="14" t="s">
        <v>94</v>
      </c>
      <c r="D227" s="183">
        <v>500.2</v>
      </c>
      <c r="E227" s="183">
        <v>500.2</v>
      </c>
      <c r="F227" s="183">
        <v>479.6</v>
      </c>
      <c r="G227" s="183">
        <v>0</v>
      </c>
      <c r="H227" s="183">
        <v>500.2</v>
      </c>
      <c r="I227" s="183">
        <v>500.2</v>
      </c>
      <c r="J227" s="183">
        <v>479.6</v>
      </c>
      <c r="K227" s="183">
        <v>0</v>
      </c>
      <c r="L227" s="184"/>
    </row>
    <row r="228" spans="1:12" ht="13.2">
      <c r="A228" s="243"/>
      <c r="B228" s="240"/>
      <c r="C228" s="14" t="s">
        <v>244</v>
      </c>
      <c r="D228" s="183">
        <v>13.8</v>
      </c>
      <c r="E228" s="183">
        <v>13.8</v>
      </c>
      <c r="F228" s="183">
        <v>13.6</v>
      </c>
      <c r="G228" s="183">
        <v>0</v>
      </c>
      <c r="H228" s="183">
        <v>13.8</v>
      </c>
      <c r="I228" s="183">
        <v>13.8</v>
      </c>
      <c r="J228" s="183">
        <v>13.6</v>
      </c>
      <c r="K228" s="183">
        <v>0</v>
      </c>
      <c r="L228" s="184"/>
    </row>
    <row r="229" spans="1:12" ht="13.2">
      <c r="A229" s="243"/>
      <c r="B229" s="240"/>
      <c r="C229" s="14" t="s">
        <v>102</v>
      </c>
      <c r="D229" s="183">
        <v>13.4</v>
      </c>
      <c r="E229" s="183">
        <v>13.4</v>
      </c>
      <c r="F229" s="183">
        <v>1</v>
      </c>
      <c r="G229" s="183">
        <v>0</v>
      </c>
      <c r="H229" s="183">
        <v>12.5</v>
      </c>
      <c r="I229" s="183">
        <v>12.5</v>
      </c>
      <c r="J229" s="183">
        <v>0.9</v>
      </c>
      <c r="K229" s="183">
        <v>0</v>
      </c>
      <c r="L229" s="184"/>
    </row>
    <row r="230" spans="1:12" ht="13.2">
      <c r="A230" s="243"/>
      <c r="B230" s="240"/>
      <c r="C230" s="14" t="s">
        <v>95</v>
      </c>
      <c r="D230" s="183">
        <v>373.3</v>
      </c>
      <c r="E230" s="183">
        <v>356.9</v>
      </c>
      <c r="F230" s="183">
        <v>283.7</v>
      </c>
      <c r="G230" s="183">
        <v>16.399999999999999</v>
      </c>
      <c r="H230" s="183">
        <v>373.3</v>
      </c>
      <c r="I230" s="183">
        <v>356.9</v>
      </c>
      <c r="J230" s="183">
        <v>283.7</v>
      </c>
      <c r="K230" s="183">
        <v>16.399999999999999</v>
      </c>
      <c r="L230" s="184"/>
    </row>
    <row r="231" spans="1:12" ht="14.4" customHeight="1">
      <c r="A231" s="243"/>
      <c r="B231" s="241"/>
      <c r="C231" s="14" t="s">
        <v>236</v>
      </c>
      <c r="D231" s="183">
        <v>1.9</v>
      </c>
      <c r="E231" s="183">
        <v>1.9</v>
      </c>
      <c r="F231" s="183">
        <v>1.6</v>
      </c>
      <c r="G231" s="183">
        <v>0</v>
      </c>
      <c r="H231" s="183">
        <v>1.9</v>
      </c>
      <c r="I231" s="183">
        <v>1.9</v>
      </c>
      <c r="J231" s="183">
        <v>1.6</v>
      </c>
      <c r="K231" s="183">
        <v>0</v>
      </c>
      <c r="L231" s="184"/>
    </row>
    <row r="232" spans="1:12" ht="28.8" customHeight="1">
      <c r="A232" s="244"/>
      <c r="B232" s="190" t="s">
        <v>266</v>
      </c>
      <c r="C232" s="14" t="s">
        <v>95</v>
      </c>
      <c r="D232" s="183">
        <v>18</v>
      </c>
      <c r="E232" s="183">
        <v>0</v>
      </c>
      <c r="F232" s="183">
        <v>0</v>
      </c>
      <c r="G232" s="183">
        <v>18</v>
      </c>
      <c r="H232" s="183">
        <v>18</v>
      </c>
      <c r="I232" s="183">
        <v>0</v>
      </c>
      <c r="J232" s="183">
        <v>0</v>
      </c>
      <c r="K232" s="183">
        <v>18</v>
      </c>
      <c r="L232" s="184"/>
    </row>
    <row r="233" spans="1:12" ht="26.4">
      <c r="A233" s="189" t="s">
        <v>54</v>
      </c>
      <c r="B233" s="189"/>
      <c r="C233" s="39"/>
      <c r="D233" s="187">
        <f t="shared" ref="D233:K233" si="24">SUBTOTAL(9,D234:D237)</f>
        <v>366.3</v>
      </c>
      <c r="E233" s="187">
        <f t="shared" si="24"/>
        <v>365.4</v>
      </c>
      <c r="F233" s="187">
        <f t="shared" si="24"/>
        <v>303.8</v>
      </c>
      <c r="G233" s="187">
        <f t="shared" si="24"/>
        <v>0.9</v>
      </c>
      <c r="H233" s="187">
        <f t="shared" si="24"/>
        <v>363.70000000000005</v>
      </c>
      <c r="I233" s="187">
        <f t="shared" si="24"/>
        <v>362.8</v>
      </c>
      <c r="J233" s="187">
        <f t="shared" si="24"/>
        <v>303.39999999999998</v>
      </c>
      <c r="K233" s="187">
        <f t="shared" si="24"/>
        <v>0.9</v>
      </c>
      <c r="L233" s="188">
        <f t="shared" si="15"/>
        <v>99.290199290199297</v>
      </c>
    </row>
    <row r="234" spans="1:12" ht="13.2">
      <c r="A234" s="242"/>
      <c r="B234" s="239" t="s">
        <v>240</v>
      </c>
      <c r="C234" s="14" t="s">
        <v>217</v>
      </c>
      <c r="D234" s="183">
        <v>3.6</v>
      </c>
      <c r="E234" s="183">
        <v>2.7</v>
      </c>
      <c r="F234" s="183">
        <v>0</v>
      </c>
      <c r="G234" s="183">
        <v>0.9</v>
      </c>
      <c r="H234" s="183">
        <v>3.6</v>
      </c>
      <c r="I234" s="183">
        <v>2.7</v>
      </c>
      <c r="J234" s="183">
        <v>0</v>
      </c>
      <c r="K234" s="183">
        <v>0.9</v>
      </c>
      <c r="L234" s="184"/>
    </row>
    <row r="235" spans="1:12" ht="13.2">
      <c r="A235" s="243"/>
      <c r="B235" s="240"/>
      <c r="C235" s="14" t="s">
        <v>94</v>
      </c>
      <c r="D235" s="183">
        <v>40.5</v>
      </c>
      <c r="E235" s="183">
        <v>40.5</v>
      </c>
      <c r="F235" s="183">
        <v>39.9</v>
      </c>
      <c r="G235" s="183">
        <v>0</v>
      </c>
      <c r="H235" s="183">
        <v>40.5</v>
      </c>
      <c r="I235" s="183">
        <v>40.5</v>
      </c>
      <c r="J235" s="183">
        <v>39.9</v>
      </c>
      <c r="K235" s="183">
        <v>0</v>
      </c>
      <c r="L235" s="184"/>
    </row>
    <row r="236" spans="1:12" ht="13.2">
      <c r="A236" s="243"/>
      <c r="B236" s="240"/>
      <c r="C236" s="14" t="s">
        <v>102</v>
      </c>
      <c r="D236" s="183">
        <v>17.5</v>
      </c>
      <c r="E236" s="183">
        <v>17.5</v>
      </c>
      <c r="F236" s="183">
        <v>8.4</v>
      </c>
      <c r="G236" s="183">
        <v>0</v>
      </c>
      <c r="H236" s="183">
        <v>17</v>
      </c>
      <c r="I236" s="183">
        <v>17</v>
      </c>
      <c r="J236" s="183">
        <v>8.1</v>
      </c>
      <c r="K236" s="183">
        <v>0</v>
      </c>
      <c r="L236" s="184"/>
    </row>
    <row r="237" spans="1:12" ht="13.2">
      <c r="A237" s="244"/>
      <c r="B237" s="241"/>
      <c r="C237" s="14" t="s">
        <v>95</v>
      </c>
      <c r="D237" s="183">
        <v>304.7</v>
      </c>
      <c r="E237" s="183">
        <v>304.7</v>
      </c>
      <c r="F237" s="183">
        <v>255.5</v>
      </c>
      <c r="G237" s="183">
        <v>0</v>
      </c>
      <c r="H237" s="183">
        <v>302.60000000000002</v>
      </c>
      <c r="I237" s="183">
        <v>302.60000000000002</v>
      </c>
      <c r="J237" s="183">
        <v>255.4</v>
      </c>
      <c r="K237" s="183">
        <v>0</v>
      </c>
      <c r="L237" s="184"/>
    </row>
    <row r="238" spans="1:12" ht="13.2">
      <c r="A238" s="189" t="s">
        <v>47</v>
      </c>
      <c r="B238" s="189"/>
      <c r="C238" s="39"/>
      <c r="D238" s="187">
        <f t="shared" ref="D238:K238" si="25">SUBTOTAL(9,D239:D245)</f>
        <v>1678.6</v>
      </c>
      <c r="E238" s="187">
        <f t="shared" si="25"/>
        <v>1673.9999999999998</v>
      </c>
      <c r="F238" s="187">
        <f t="shared" si="25"/>
        <v>1358.1</v>
      </c>
      <c r="G238" s="187">
        <f t="shared" si="25"/>
        <v>4.5999999999999996</v>
      </c>
      <c r="H238" s="187">
        <f t="shared" si="25"/>
        <v>1675.3999999999999</v>
      </c>
      <c r="I238" s="187">
        <f t="shared" si="25"/>
        <v>1670.8</v>
      </c>
      <c r="J238" s="187">
        <f t="shared" si="25"/>
        <v>1358.1</v>
      </c>
      <c r="K238" s="187">
        <f t="shared" si="25"/>
        <v>4.5999999999999996</v>
      </c>
      <c r="L238" s="188">
        <f t="shared" si="15"/>
        <v>99.809364946979628</v>
      </c>
    </row>
    <row r="239" spans="1:12" ht="13.2">
      <c r="A239" s="242"/>
      <c r="B239" s="239" t="s">
        <v>240</v>
      </c>
      <c r="C239" s="14" t="s">
        <v>217</v>
      </c>
      <c r="D239" s="183">
        <v>20.399999999999999</v>
      </c>
      <c r="E239" s="183">
        <v>19.8</v>
      </c>
      <c r="F239" s="183">
        <v>0</v>
      </c>
      <c r="G239" s="183">
        <v>0.6</v>
      </c>
      <c r="H239" s="183">
        <v>20.399999999999999</v>
      </c>
      <c r="I239" s="183">
        <v>19.8</v>
      </c>
      <c r="J239" s="183">
        <v>0</v>
      </c>
      <c r="K239" s="183">
        <v>0.6</v>
      </c>
      <c r="L239" s="184"/>
    </row>
    <row r="240" spans="1:12" ht="13.2">
      <c r="A240" s="243"/>
      <c r="B240" s="240"/>
      <c r="C240" s="14" t="s">
        <v>94</v>
      </c>
      <c r="D240" s="183">
        <v>523.4</v>
      </c>
      <c r="E240" s="183">
        <v>523.4</v>
      </c>
      <c r="F240" s="183">
        <v>501.7</v>
      </c>
      <c r="G240" s="183">
        <v>0</v>
      </c>
      <c r="H240" s="183">
        <v>523.4</v>
      </c>
      <c r="I240" s="183">
        <v>523.4</v>
      </c>
      <c r="J240" s="183">
        <v>501.7</v>
      </c>
      <c r="K240" s="183">
        <v>0</v>
      </c>
      <c r="L240" s="184"/>
    </row>
    <row r="241" spans="1:12" ht="13.2">
      <c r="A241" s="243"/>
      <c r="B241" s="240"/>
      <c r="C241" s="14" t="s">
        <v>244</v>
      </c>
      <c r="D241" s="183">
        <v>7.9</v>
      </c>
      <c r="E241" s="183">
        <v>7.9</v>
      </c>
      <c r="F241" s="183">
        <v>7.8</v>
      </c>
      <c r="G241" s="183">
        <v>0</v>
      </c>
      <c r="H241" s="183">
        <v>7.9</v>
      </c>
      <c r="I241" s="183">
        <v>7.9</v>
      </c>
      <c r="J241" s="183">
        <v>7.8</v>
      </c>
      <c r="K241" s="183">
        <v>0</v>
      </c>
      <c r="L241" s="184"/>
    </row>
    <row r="242" spans="1:12" ht="13.2">
      <c r="A242" s="243"/>
      <c r="B242" s="240"/>
      <c r="C242" s="14" t="s">
        <v>102</v>
      </c>
      <c r="D242" s="183">
        <v>124.2</v>
      </c>
      <c r="E242" s="183">
        <v>120.2</v>
      </c>
      <c r="F242" s="183">
        <v>18.5</v>
      </c>
      <c r="G242" s="183">
        <v>4</v>
      </c>
      <c r="H242" s="183">
        <v>122.2</v>
      </c>
      <c r="I242" s="183">
        <v>118.2</v>
      </c>
      <c r="J242" s="183">
        <v>18.5</v>
      </c>
      <c r="K242" s="183">
        <v>4</v>
      </c>
      <c r="L242" s="184"/>
    </row>
    <row r="243" spans="1:12" ht="13.2">
      <c r="A243" s="243"/>
      <c r="B243" s="240"/>
      <c r="C243" s="14" t="s">
        <v>95</v>
      </c>
      <c r="D243" s="183">
        <v>996.4</v>
      </c>
      <c r="E243" s="183">
        <v>996.4</v>
      </c>
      <c r="F243" s="183">
        <v>824.8</v>
      </c>
      <c r="G243" s="183">
        <v>0</v>
      </c>
      <c r="H243" s="183">
        <v>995.2</v>
      </c>
      <c r="I243" s="183">
        <v>995.2</v>
      </c>
      <c r="J243" s="183">
        <v>824.8</v>
      </c>
      <c r="K243" s="183">
        <v>0</v>
      </c>
      <c r="L243" s="184"/>
    </row>
    <row r="244" spans="1:12" ht="13.2">
      <c r="A244" s="243"/>
      <c r="B244" s="240"/>
      <c r="C244" s="14" t="s">
        <v>97</v>
      </c>
      <c r="D244" s="183">
        <v>3.5</v>
      </c>
      <c r="E244" s="183">
        <v>3.5</v>
      </c>
      <c r="F244" s="183">
        <v>3.5</v>
      </c>
      <c r="G244" s="183">
        <v>0</v>
      </c>
      <c r="H244" s="183">
        <v>3.5</v>
      </c>
      <c r="I244" s="183">
        <v>3.5</v>
      </c>
      <c r="J244" s="183">
        <v>3.5</v>
      </c>
      <c r="K244" s="183">
        <v>0</v>
      </c>
      <c r="L244" s="184"/>
    </row>
    <row r="245" spans="1:12" ht="13.2">
      <c r="A245" s="244"/>
      <c r="B245" s="241"/>
      <c r="C245" s="14" t="s">
        <v>236</v>
      </c>
      <c r="D245" s="183">
        <v>2.8</v>
      </c>
      <c r="E245" s="183">
        <v>2.8</v>
      </c>
      <c r="F245" s="183">
        <v>1.8</v>
      </c>
      <c r="G245" s="183">
        <v>0</v>
      </c>
      <c r="H245" s="183">
        <v>2.8</v>
      </c>
      <c r="I245" s="183">
        <v>2.8</v>
      </c>
      <c r="J245" s="183">
        <v>1.8</v>
      </c>
      <c r="K245" s="183">
        <v>0</v>
      </c>
      <c r="L245" s="184"/>
    </row>
    <row r="246" spans="1:12" ht="13.2">
      <c r="A246" s="189" t="s">
        <v>71</v>
      </c>
      <c r="B246" s="189"/>
      <c r="C246" s="39"/>
      <c r="D246" s="187">
        <f t="shared" ref="D246:K246" si="26">SUBTOTAL(9,D247:D248)</f>
        <v>301.3</v>
      </c>
      <c r="E246" s="187">
        <f t="shared" si="26"/>
        <v>293.89999999999998</v>
      </c>
      <c r="F246" s="187">
        <f t="shared" si="26"/>
        <v>214.1</v>
      </c>
      <c r="G246" s="187">
        <f t="shared" si="26"/>
        <v>7.4</v>
      </c>
      <c r="H246" s="187">
        <f t="shared" si="26"/>
        <v>299.5</v>
      </c>
      <c r="I246" s="187">
        <f t="shared" si="26"/>
        <v>292.09999999999997</v>
      </c>
      <c r="J246" s="187">
        <f t="shared" si="26"/>
        <v>214.1</v>
      </c>
      <c r="K246" s="187">
        <f t="shared" si="26"/>
        <v>7.4</v>
      </c>
      <c r="L246" s="188">
        <f t="shared" si="15"/>
        <v>99.4025887819449</v>
      </c>
    </row>
    <row r="247" spans="1:12" ht="30.6" customHeight="1">
      <c r="A247" s="242"/>
      <c r="B247" s="239" t="s">
        <v>399</v>
      </c>
      <c r="C247" s="14" t="s">
        <v>102</v>
      </c>
      <c r="D247" s="183">
        <v>2</v>
      </c>
      <c r="E247" s="183">
        <v>2</v>
      </c>
      <c r="F247" s="183">
        <v>0</v>
      </c>
      <c r="G247" s="183">
        <v>0</v>
      </c>
      <c r="H247" s="183">
        <v>1.4</v>
      </c>
      <c r="I247" s="183">
        <v>1.4</v>
      </c>
      <c r="J247" s="183">
        <v>0</v>
      </c>
      <c r="K247" s="183">
        <v>0</v>
      </c>
      <c r="L247" s="184"/>
    </row>
    <row r="248" spans="1:12" ht="28.2" customHeight="1">
      <c r="A248" s="244"/>
      <c r="B248" s="241"/>
      <c r="C248" s="14" t="s">
        <v>95</v>
      </c>
      <c r="D248" s="183">
        <v>299.3</v>
      </c>
      <c r="E248" s="183">
        <v>291.89999999999998</v>
      </c>
      <c r="F248" s="183">
        <v>214.1</v>
      </c>
      <c r="G248" s="183">
        <v>7.4</v>
      </c>
      <c r="H248" s="183">
        <v>298.10000000000002</v>
      </c>
      <c r="I248" s="183">
        <v>290.7</v>
      </c>
      <c r="J248" s="183">
        <v>214.1</v>
      </c>
      <c r="K248" s="183">
        <v>7.4</v>
      </c>
      <c r="L248" s="184"/>
    </row>
    <row r="249" spans="1:12" ht="13.2">
      <c r="A249" s="189" t="s">
        <v>69</v>
      </c>
      <c r="B249" s="189"/>
      <c r="C249" s="39"/>
      <c r="D249" s="187">
        <f t="shared" ref="D249:K249" si="27">SUBTOTAL(9,D250:D253)</f>
        <v>725.19999999999993</v>
      </c>
      <c r="E249" s="187">
        <f t="shared" si="27"/>
        <v>436.00000000000006</v>
      </c>
      <c r="F249" s="187">
        <f t="shared" si="27"/>
        <v>333.2</v>
      </c>
      <c r="G249" s="187">
        <f t="shared" si="27"/>
        <v>289.2</v>
      </c>
      <c r="H249" s="187">
        <f t="shared" si="27"/>
        <v>720.50000000000011</v>
      </c>
      <c r="I249" s="187">
        <f t="shared" si="27"/>
        <v>433.40000000000003</v>
      </c>
      <c r="J249" s="187">
        <f t="shared" si="27"/>
        <v>331</v>
      </c>
      <c r="K249" s="187">
        <f t="shared" si="27"/>
        <v>287.10000000000002</v>
      </c>
      <c r="L249" s="188">
        <f t="shared" si="15"/>
        <v>99.351902923331508</v>
      </c>
    </row>
    <row r="250" spans="1:12" ht="13.2">
      <c r="A250" s="242"/>
      <c r="B250" s="239" t="s">
        <v>239</v>
      </c>
      <c r="C250" s="14" t="s">
        <v>93</v>
      </c>
      <c r="D250" s="183">
        <v>114.5</v>
      </c>
      <c r="E250" s="183">
        <v>11.1</v>
      </c>
      <c r="F250" s="183">
        <v>1.6</v>
      </c>
      <c r="G250" s="183">
        <v>103.4</v>
      </c>
      <c r="H250" s="183">
        <v>111.9</v>
      </c>
      <c r="I250" s="183">
        <v>10.4</v>
      </c>
      <c r="J250" s="183">
        <v>1</v>
      </c>
      <c r="K250" s="183">
        <v>101.5</v>
      </c>
      <c r="L250" s="184"/>
    </row>
    <row r="251" spans="1:12" ht="13.2">
      <c r="A251" s="243"/>
      <c r="B251" s="240"/>
      <c r="C251" s="14" t="s">
        <v>102</v>
      </c>
      <c r="D251" s="183">
        <v>20</v>
      </c>
      <c r="E251" s="183">
        <v>19</v>
      </c>
      <c r="F251" s="183">
        <v>2.4</v>
      </c>
      <c r="G251" s="183">
        <v>1</v>
      </c>
      <c r="H251" s="183">
        <v>19.399999999999999</v>
      </c>
      <c r="I251" s="183">
        <v>18.399999999999999</v>
      </c>
      <c r="J251" s="183">
        <v>1.8</v>
      </c>
      <c r="K251" s="183">
        <v>1</v>
      </c>
      <c r="L251" s="184"/>
    </row>
    <row r="252" spans="1:12" ht="13.2">
      <c r="A252" s="243"/>
      <c r="B252" s="240"/>
      <c r="C252" s="14" t="s">
        <v>95</v>
      </c>
      <c r="D252" s="183">
        <v>561.4</v>
      </c>
      <c r="E252" s="183">
        <v>402.8</v>
      </c>
      <c r="F252" s="183">
        <v>328.2</v>
      </c>
      <c r="G252" s="183">
        <v>158.6</v>
      </c>
      <c r="H252" s="183">
        <v>560.1</v>
      </c>
      <c r="I252" s="183">
        <v>401.6</v>
      </c>
      <c r="J252" s="183">
        <v>327.2</v>
      </c>
      <c r="K252" s="183">
        <v>158.5</v>
      </c>
      <c r="L252" s="184"/>
    </row>
    <row r="253" spans="1:12" ht="13.2">
      <c r="A253" s="244"/>
      <c r="B253" s="241"/>
      <c r="C253" s="14" t="s">
        <v>247</v>
      </c>
      <c r="D253" s="183">
        <v>29.3</v>
      </c>
      <c r="E253" s="183">
        <v>3.1</v>
      </c>
      <c r="F253" s="183">
        <v>1</v>
      </c>
      <c r="G253" s="183">
        <v>26.2</v>
      </c>
      <c r="H253" s="183">
        <v>29.1</v>
      </c>
      <c r="I253" s="183">
        <v>3</v>
      </c>
      <c r="J253" s="183">
        <v>1</v>
      </c>
      <c r="K253" s="183">
        <v>26.1</v>
      </c>
      <c r="L253" s="184"/>
    </row>
    <row r="254" spans="1:12" ht="26.4">
      <c r="A254" s="189" t="s">
        <v>115</v>
      </c>
      <c r="B254" s="189"/>
      <c r="C254" s="39"/>
      <c r="D254" s="187">
        <f t="shared" ref="D254:K254" si="28">SUBTOTAL(9,D255:D256)</f>
        <v>459.6</v>
      </c>
      <c r="E254" s="187">
        <f t="shared" si="28"/>
        <v>455.4</v>
      </c>
      <c r="F254" s="187">
        <f t="shared" si="28"/>
        <v>423.8</v>
      </c>
      <c r="G254" s="187">
        <f t="shared" si="28"/>
        <v>4.2</v>
      </c>
      <c r="H254" s="187">
        <f t="shared" si="28"/>
        <v>456</v>
      </c>
      <c r="I254" s="187">
        <f t="shared" si="28"/>
        <v>451.9</v>
      </c>
      <c r="J254" s="187">
        <f t="shared" si="28"/>
        <v>422.79999999999995</v>
      </c>
      <c r="K254" s="187">
        <f t="shared" si="28"/>
        <v>4.0999999999999996</v>
      </c>
      <c r="L254" s="188">
        <f t="shared" si="15"/>
        <v>99.216710182767613</v>
      </c>
    </row>
    <row r="255" spans="1:12" ht="13.2">
      <c r="A255" s="242"/>
      <c r="B255" s="239" t="s">
        <v>240</v>
      </c>
      <c r="C255" s="14" t="s">
        <v>94</v>
      </c>
      <c r="D255" s="183">
        <v>259</v>
      </c>
      <c r="E255" s="183">
        <v>259</v>
      </c>
      <c r="F255" s="183">
        <v>253</v>
      </c>
      <c r="G255" s="183">
        <v>0</v>
      </c>
      <c r="H255" s="183">
        <v>259</v>
      </c>
      <c r="I255" s="183">
        <v>259</v>
      </c>
      <c r="J255" s="183">
        <v>253.2</v>
      </c>
      <c r="K255" s="183">
        <v>0</v>
      </c>
      <c r="L255" s="184"/>
    </row>
    <row r="256" spans="1:12" ht="13.2">
      <c r="A256" s="244"/>
      <c r="B256" s="241"/>
      <c r="C256" s="14" t="s">
        <v>95</v>
      </c>
      <c r="D256" s="183">
        <v>200.6</v>
      </c>
      <c r="E256" s="183">
        <v>196.4</v>
      </c>
      <c r="F256" s="183">
        <v>170.8</v>
      </c>
      <c r="G256" s="183">
        <v>4.2</v>
      </c>
      <c r="H256" s="183">
        <v>197</v>
      </c>
      <c r="I256" s="183">
        <v>192.9</v>
      </c>
      <c r="J256" s="183">
        <v>169.6</v>
      </c>
      <c r="K256" s="183">
        <v>4.0999999999999996</v>
      </c>
      <c r="L256" s="184"/>
    </row>
    <row r="257" spans="1:12" ht="13.2">
      <c r="A257" s="189" t="s">
        <v>56</v>
      </c>
      <c r="B257" s="189"/>
      <c r="C257" s="39"/>
      <c r="D257" s="187">
        <f t="shared" ref="D257:K257" si="29">SUBTOTAL(9,D258:D261)</f>
        <v>1333.1</v>
      </c>
      <c r="E257" s="187">
        <f t="shared" si="29"/>
        <v>1314.7</v>
      </c>
      <c r="F257" s="187">
        <f t="shared" si="29"/>
        <v>1023.6999999999999</v>
      </c>
      <c r="G257" s="187">
        <f t="shared" si="29"/>
        <v>18.399999999999999</v>
      </c>
      <c r="H257" s="187">
        <f t="shared" si="29"/>
        <v>1331.3999999999999</v>
      </c>
      <c r="I257" s="187">
        <f t="shared" si="29"/>
        <v>1313</v>
      </c>
      <c r="J257" s="187">
        <f t="shared" si="29"/>
        <v>1023.6999999999999</v>
      </c>
      <c r="K257" s="187">
        <f t="shared" si="29"/>
        <v>18.399999999999999</v>
      </c>
      <c r="L257" s="188">
        <f t="shared" ref="L257:L314" si="30">SUM(H257/D257*100)</f>
        <v>99.872477683594624</v>
      </c>
    </row>
    <row r="258" spans="1:12" ht="13.2">
      <c r="A258" s="242"/>
      <c r="B258" s="239" t="s">
        <v>240</v>
      </c>
      <c r="C258" s="14" t="s">
        <v>102</v>
      </c>
      <c r="D258" s="183">
        <v>114.6</v>
      </c>
      <c r="E258" s="183">
        <v>112.6</v>
      </c>
      <c r="F258" s="183">
        <v>10.1</v>
      </c>
      <c r="G258" s="183">
        <v>2</v>
      </c>
      <c r="H258" s="183">
        <v>112.9</v>
      </c>
      <c r="I258" s="183">
        <v>110.9</v>
      </c>
      <c r="J258" s="183">
        <v>10.1</v>
      </c>
      <c r="K258" s="183">
        <v>2</v>
      </c>
      <c r="L258" s="184"/>
    </row>
    <row r="259" spans="1:12" ht="13.2">
      <c r="A259" s="243"/>
      <c r="B259" s="241"/>
      <c r="C259" s="14" t="s">
        <v>95</v>
      </c>
      <c r="D259" s="183">
        <v>286.89999999999998</v>
      </c>
      <c r="E259" s="183">
        <v>270.5</v>
      </c>
      <c r="F259" s="183">
        <v>218.8</v>
      </c>
      <c r="G259" s="183">
        <v>16.399999999999999</v>
      </c>
      <c r="H259" s="183">
        <v>286.89999999999998</v>
      </c>
      <c r="I259" s="183">
        <v>270.5</v>
      </c>
      <c r="J259" s="183">
        <v>218.8</v>
      </c>
      <c r="K259" s="183">
        <v>16.399999999999999</v>
      </c>
      <c r="L259" s="184"/>
    </row>
    <row r="260" spans="1:12" ht="26.4">
      <c r="A260" s="243"/>
      <c r="B260" s="190" t="s">
        <v>401</v>
      </c>
      <c r="C260" s="14" t="s">
        <v>99</v>
      </c>
      <c r="D260" s="183">
        <v>12.7</v>
      </c>
      <c r="E260" s="183">
        <v>12.7</v>
      </c>
      <c r="F260" s="183">
        <v>0</v>
      </c>
      <c r="G260" s="183">
        <v>0</v>
      </c>
      <c r="H260" s="183">
        <v>12.7</v>
      </c>
      <c r="I260" s="183">
        <v>12.7</v>
      </c>
      <c r="J260" s="183">
        <v>0</v>
      </c>
      <c r="K260" s="183">
        <v>0</v>
      </c>
      <c r="L260" s="184"/>
    </row>
    <row r="261" spans="1:12" ht="52.8">
      <c r="A261" s="244"/>
      <c r="B261" s="190" t="s">
        <v>237</v>
      </c>
      <c r="C261" s="14" t="s">
        <v>95</v>
      </c>
      <c r="D261" s="183">
        <v>918.9</v>
      </c>
      <c r="E261" s="183">
        <v>918.9</v>
      </c>
      <c r="F261" s="183">
        <v>794.8</v>
      </c>
      <c r="G261" s="183">
        <v>0</v>
      </c>
      <c r="H261" s="183">
        <v>918.9</v>
      </c>
      <c r="I261" s="183">
        <v>918.9</v>
      </c>
      <c r="J261" s="183">
        <v>794.8</v>
      </c>
      <c r="K261" s="183">
        <v>0</v>
      </c>
      <c r="L261" s="184"/>
    </row>
    <row r="262" spans="1:12" ht="26.4">
      <c r="A262" s="189" t="s">
        <v>61</v>
      </c>
      <c r="B262" s="189"/>
      <c r="C262" s="39"/>
      <c r="D262" s="187">
        <f t="shared" ref="D262:K262" si="31">SUBTOTAL(9,D263:D268)</f>
        <v>1228.9000000000001</v>
      </c>
      <c r="E262" s="187">
        <f t="shared" si="31"/>
        <v>1171</v>
      </c>
      <c r="F262" s="187">
        <f t="shared" si="31"/>
        <v>938</v>
      </c>
      <c r="G262" s="187">
        <f t="shared" si="31"/>
        <v>57.900000000000006</v>
      </c>
      <c r="H262" s="187">
        <f t="shared" si="31"/>
        <v>1193.0999999999999</v>
      </c>
      <c r="I262" s="187">
        <f t="shared" si="31"/>
        <v>1139.4000000000001</v>
      </c>
      <c r="J262" s="187">
        <f t="shared" si="31"/>
        <v>916.40000000000009</v>
      </c>
      <c r="K262" s="187">
        <f t="shared" si="31"/>
        <v>53.7</v>
      </c>
      <c r="L262" s="188">
        <f t="shared" si="30"/>
        <v>97.086825616404909</v>
      </c>
    </row>
    <row r="263" spans="1:12" ht="13.2">
      <c r="A263" s="242"/>
      <c r="B263" s="239" t="s">
        <v>246</v>
      </c>
      <c r="C263" s="14" t="s">
        <v>99</v>
      </c>
      <c r="D263" s="183">
        <v>44.2</v>
      </c>
      <c r="E263" s="183">
        <v>44.2</v>
      </c>
      <c r="F263" s="183">
        <v>0</v>
      </c>
      <c r="G263" s="183">
        <v>0</v>
      </c>
      <c r="H263" s="183">
        <v>39.1</v>
      </c>
      <c r="I263" s="183">
        <v>39.1</v>
      </c>
      <c r="J263" s="183">
        <v>0</v>
      </c>
      <c r="K263" s="183">
        <v>0</v>
      </c>
      <c r="L263" s="184"/>
    </row>
    <row r="264" spans="1:12" ht="13.2">
      <c r="A264" s="243"/>
      <c r="B264" s="240"/>
      <c r="C264" s="14" t="s">
        <v>231</v>
      </c>
      <c r="D264" s="183">
        <v>33.5</v>
      </c>
      <c r="E264" s="183">
        <v>17.3</v>
      </c>
      <c r="F264" s="183">
        <v>7.6</v>
      </c>
      <c r="G264" s="183">
        <v>16.2</v>
      </c>
      <c r="H264" s="183">
        <v>30.1</v>
      </c>
      <c r="I264" s="183">
        <v>14</v>
      </c>
      <c r="J264" s="183">
        <v>4.5999999999999996</v>
      </c>
      <c r="K264" s="183">
        <v>16.100000000000001</v>
      </c>
      <c r="L264" s="184"/>
    </row>
    <row r="265" spans="1:12" ht="13.2">
      <c r="A265" s="243"/>
      <c r="B265" s="240"/>
      <c r="C265" s="14" t="s">
        <v>232</v>
      </c>
      <c r="D265" s="183">
        <v>5.8</v>
      </c>
      <c r="E265" s="183">
        <v>2.8</v>
      </c>
      <c r="F265" s="183">
        <v>1.4</v>
      </c>
      <c r="G265" s="183">
        <v>3</v>
      </c>
      <c r="H265" s="183">
        <v>5.2</v>
      </c>
      <c r="I265" s="183">
        <v>2.2999999999999998</v>
      </c>
      <c r="J265" s="183">
        <v>0.8</v>
      </c>
      <c r="K265" s="183">
        <v>2.9</v>
      </c>
      <c r="L265" s="184"/>
    </row>
    <row r="266" spans="1:12" ht="13.2">
      <c r="A266" s="243"/>
      <c r="B266" s="240"/>
      <c r="C266" s="14" t="s">
        <v>102</v>
      </c>
      <c r="D266" s="183">
        <v>4</v>
      </c>
      <c r="E266" s="183">
        <v>3</v>
      </c>
      <c r="F266" s="183">
        <v>2</v>
      </c>
      <c r="G266" s="183">
        <v>1</v>
      </c>
      <c r="H266" s="183">
        <v>2.5</v>
      </c>
      <c r="I266" s="183">
        <v>1.5</v>
      </c>
      <c r="J266" s="183">
        <v>0.8</v>
      </c>
      <c r="K266" s="183">
        <v>1</v>
      </c>
      <c r="L266" s="184"/>
    </row>
    <row r="267" spans="1:12" ht="13.2">
      <c r="A267" s="243"/>
      <c r="B267" s="240"/>
      <c r="C267" s="14" t="s">
        <v>95</v>
      </c>
      <c r="D267" s="183">
        <v>482</v>
      </c>
      <c r="E267" s="183">
        <v>444.3</v>
      </c>
      <c r="F267" s="183">
        <v>351.1</v>
      </c>
      <c r="G267" s="183">
        <v>37.700000000000003</v>
      </c>
      <c r="H267" s="183">
        <v>464.2</v>
      </c>
      <c r="I267" s="183">
        <v>430.5</v>
      </c>
      <c r="J267" s="183">
        <v>341.5</v>
      </c>
      <c r="K267" s="183">
        <v>33.700000000000003</v>
      </c>
      <c r="L267" s="184"/>
    </row>
    <row r="268" spans="1:12" ht="13.2">
      <c r="A268" s="244"/>
      <c r="B268" s="241"/>
      <c r="C268" s="14" t="s">
        <v>97</v>
      </c>
      <c r="D268" s="183">
        <v>659.4</v>
      </c>
      <c r="E268" s="183">
        <v>659.4</v>
      </c>
      <c r="F268" s="183">
        <v>575.9</v>
      </c>
      <c r="G268" s="183">
        <v>0</v>
      </c>
      <c r="H268" s="183">
        <v>652</v>
      </c>
      <c r="I268" s="183">
        <v>652</v>
      </c>
      <c r="J268" s="183">
        <v>568.70000000000005</v>
      </c>
      <c r="K268" s="183">
        <v>0</v>
      </c>
      <c r="L268" s="184"/>
    </row>
    <row r="269" spans="1:12" ht="26.4">
      <c r="A269" s="189" t="s">
        <v>116</v>
      </c>
      <c r="B269" s="189"/>
      <c r="C269" s="39"/>
      <c r="D269" s="187">
        <f t="shared" ref="D269:K269" si="32">SUBTOTAL(9,D270:D272)</f>
        <v>1535.4</v>
      </c>
      <c r="E269" s="187">
        <f t="shared" si="32"/>
        <v>1527.4</v>
      </c>
      <c r="F269" s="187">
        <f t="shared" si="32"/>
        <v>1412.4</v>
      </c>
      <c r="G269" s="187">
        <f t="shared" si="32"/>
        <v>8</v>
      </c>
      <c r="H269" s="187">
        <f t="shared" si="32"/>
        <v>1517.4</v>
      </c>
      <c r="I269" s="187">
        <f t="shared" si="32"/>
        <v>1509.4</v>
      </c>
      <c r="J269" s="187">
        <f t="shared" si="32"/>
        <v>1397.6</v>
      </c>
      <c r="K269" s="187">
        <f t="shared" si="32"/>
        <v>8</v>
      </c>
      <c r="L269" s="188">
        <f t="shared" si="30"/>
        <v>98.827667057444316</v>
      </c>
    </row>
    <row r="270" spans="1:12" ht="13.2">
      <c r="A270" s="242"/>
      <c r="B270" s="239" t="s">
        <v>249</v>
      </c>
      <c r="C270" s="14" t="s">
        <v>102</v>
      </c>
      <c r="D270" s="183">
        <v>77.599999999999994</v>
      </c>
      <c r="E270" s="183">
        <v>77.599999999999994</v>
      </c>
      <c r="F270" s="183">
        <v>72</v>
      </c>
      <c r="G270" s="183">
        <v>0</v>
      </c>
      <c r="H270" s="183">
        <v>76.400000000000006</v>
      </c>
      <c r="I270" s="183">
        <v>76.400000000000006</v>
      </c>
      <c r="J270" s="183">
        <v>72</v>
      </c>
      <c r="K270" s="183">
        <v>0</v>
      </c>
      <c r="L270" s="184"/>
    </row>
    <row r="271" spans="1:12" ht="13.2">
      <c r="A271" s="243"/>
      <c r="B271" s="240"/>
      <c r="C271" s="14" t="s">
        <v>95</v>
      </c>
      <c r="D271" s="183">
        <v>766.2</v>
      </c>
      <c r="E271" s="183">
        <v>758.2</v>
      </c>
      <c r="F271" s="183">
        <v>668</v>
      </c>
      <c r="G271" s="183">
        <v>8</v>
      </c>
      <c r="H271" s="183">
        <v>766.2</v>
      </c>
      <c r="I271" s="183">
        <v>758.2</v>
      </c>
      <c r="J271" s="183">
        <v>668</v>
      </c>
      <c r="K271" s="183">
        <v>8</v>
      </c>
      <c r="L271" s="184"/>
    </row>
    <row r="272" spans="1:12" ht="13.2">
      <c r="A272" s="244"/>
      <c r="B272" s="241"/>
      <c r="C272" s="14" t="s">
        <v>97</v>
      </c>
      <c r="D272" s="183">
        <v>691.6</v>
      </c>
      <c r="E272" s="183">
        <v>691.6</v>
      </c>
      <c r="F272" s="183">
        <v>672.4</v>
      </c>
      <c r="G272" s="183">
        <v>0</v>
      </c>
      <c r="H272" s="183">
        <v>674.8</v>
      </c>
      <c r="I272" s="183">
        <v>674.8</v>
      </c>
      <c r="J272" s="183">
        <v>657.6</v>
      </c>
      <c r="K272" s="183">
        <v>0</v>
      </c>
      <c r="L272" s="184"/>
    </row>
    <row r="273" spans="1:12" ht="13.2">
      <c r="A273" s="189" t="s">
        <v>76</v>
      </c>
      <c r="B273" s="189"/>
      <c r="C273" s="39"/>
      <c r="D273" s="187">
        <f t="shared" ref="D273:K273" si="33">SUBTOTAL(9,D274:D276)</f>
        <v>1945</v>
      </c>
      <c r="E273" s="187">
        <f t="shared" si="33"/>
        <v>1278.9000000000001</v>
      </c>
      <c r="F273" s="187">
        <f t="shared" si="33"/>
        <v>772.7</v>
      </c>
      <c r="G273" s="187">
        <f t="shared" si="33"/>
        <v>666.09999999999991</v>
      </c>
      <c r="H273" s="187">
        <f t="shared" si="33"/>
        <v>1924.1</v>
      </c>
      <c r="I273" s="187">
        <f t="shared" si="33"/>
        <v>1258</v>
      </c>
      <c r="J273" s="187">
        <f t="shared" si="33"/>
        <v>769.2</v>
      </c>
      <c r="K273" s="187">
        <f t="shared" si="33"/>
        <v>666.09999999999991</v>
      </c>
      <c r="L273" s="188">
        <f t="shared" si="30"/>
        <v>98.92544987146529</v>
      </c>
    </row>
    <row r="274" spans="1:12" ht="13.2">
      <c r="A274" s="243"/>
      <c r="B274" s="239" t="s">
        <v>392</v>
      </c>
      <c r="C274" s="14" t="s">
        <v>102</v>
      </c>
      <c r="D274" s="183">
        <v>125</v>
      </c>
      <c r="E274" s="183">
        <v>125</v>
      </c>
      <c r="F274" s="183">
        <v>46</v>
      </c>
      <c r="G274" s="183">
        <v>0</v>
      </c>
      <c r="H274" s="183">
        <v>104.2</v>
      </c>
      <c r="I274" s="183">
        <v>104.2</v>
      </c>
      <c r="J274" s="183">
        <v>42.5</v>
      </c>
      <c r="K274" s="183">
        <v>0</v>
      </c>
      <c r="L274" s="184"/>
    </row>
    <row r="275" spans="1:12" ht="13.2">
      <c r="A275" s="243"/>
      <c r="B275" s="241"/>
      <c r="C275" s="14" t="s">
        <v>95</v>
      </c>
      <c r="D275" s="183">
        <v>1790.2</v>
      </c>
      <c r="E275" s="183">
        <v>1153.9000000000001</v>
      </c>
      <c r="F275" s="183">
        <v>726.7</v>
      </c>
      <c r="G275" s="183">
        <v>636.29999999999995</v>
      </c>
      <c r="H275" s="183">
        <v>1790.1</v>
      </c>
      <c r="I275" s="183">
        <v>1153.8</v>
      </c>
      <c r="J275" s="183">
        <v>726.7</v>
      </c>
      <c r="K275" s="183">
        <v>636.29999999999995</v>
      </c>
      <c r="L275" s="184"/>
    </row>
    <row r="276" spans="1:12" ht="52.8">
      <c r="A276" s="244"/>
      <c r="B276" s="190" t="s">
        <v>237</v>
      </c>
      <c r="C276" s="14" t="s">
        <v>95</v>
      </c>
      <c r="D276" s="183">
        <v>29.8</v>
      </c>
      <c r="E276" s="183">
        <v>0</v>
      </c>
      <c r="F276" s="183">
        <v>0</v>
      </c>
      <c r="G276" s="183">
        <v>29.8</v>
      </c>
      <c r="H276" s="183">
        <v>29.8</v>
      </c>
      <c r="I276" s="183">
        <v>0</v>
      </c>
      <c r="J276" s="183">
        <v>0</v>
      </c>
      <c r="K276" s="183">
        <v>29.8</v>
      </c>
      <c r="L276" s="184"/>
    </row>
    <row r="277" spans="1:12" ht="13.2">
      <c r="A277" s="189" t="s">
        <v>72</v>
      </c>
      <c r="B277" s="189"/>
      <c r="C277" s="39"/>
      <c r="D277" s="187">
        <f t="shared" ref="D277:K277" si="34">SUBTOTAL(9,D278:D279)</f>
        <v>357.6</v>
      </c>
      <c r="E277" s="187">
        <f t="shared" si="34"/>
        <v>329.2</v>
      </c>
      <c r="F277" s="187">
        <f t="shared" si="34"/>
        <v>239.1</v>
      </c>
      <c r="G277" s="187">
        <f t="shared" si="34"/>
        <v>28.4</v>
      </c>
      <c r="H277" s="187">
        <f t="shared" si="34"/>
        <v>356.2</v>
      </c>
      <c r="I277" s="187">
        <f t="shared" si="34"/>
        <v>327.79999999999995</v>
      </c>
      <c r="J277" s="187">
        <f t="shared" si="34"/>
        <v>239.1</v>
      </c>
      <c r="K277" s="187">
        <f t="shared" si="34"/>
        <v>28.4</v>
      </c>
      <c r="L277" s="188">
        <f t="shared" si="30"/>
        <v>99.608501118568228</v>
      </c>
    </row>
    <row r="278" spans="1:12" ht="28.2" customHeight="1">
      <c r="A278" s="242"/>
      <c r="B278" s="239" t="s">
        <v>399</v>
      </c>
      <c r="C278" s="14" t="s">
        <v>102</v>
      </c>
      <c r="D278" s="183">
        <v>6</v>
      </c>
      <c r="E278" s="183">
        <v>6</v>
      </c>
      <c r="F278" s="183">
        <v>0</v>
      </c>
      <c r="G278" s="183">
        <v>0</v>
      </c>
      <c r="H278" s="183">
        <v>4.9000000000000004</v>
      </c>
      <c r="I278" s="183">
        <v>4.9000000000000004</v>
      </c>
      <c r="J278" s="183">
        <v>0</v>
      </c>
      <c r="K278" s="183">
        <v>0</v>
      </c>
      <c r="L278" s="184"/>
    </row>
    <row r="279" spans="1:12" ht="24" customHeight="1">
      <c r="A279" s="244"/>
      <c r="B279" s="241"/>
      <c r="C279" s="14" t="s">
        <v>95</v>
      </c>
      <c r="D279" s="183">
        <v>351.6</v>
      </c>
      <c r="E279" s="183">
        <v>323.2</v>
      </c>
      <c r="F279" s="183">
        <v>239.1</v>
      </c>
      <c r="G279" s="183">
        <v>28.4</v>
      </c>
      <c r="H279" s="183">
        <v>351.3</v>
      </c>
      <c r="I279" s="183">
        <v>322.89999999999998</v>
      </c>
      <c r="J279" s="183">
        <v>239.1</v>
      </c>
      <c r="K279" s="183">
        <v>28.4</v>
      </c>
      <c r="L279" s="184"/>
    </row>
    <row r="280" spans="1:12" ht="13.2">
      <c r="A280" s="189" t="s">
        <v>73</v>
      </c>
      <c r="B280" s="189"/>
      <c r="C280" s="39"/>
      <c r="D280" s="187">
        <f t="shared" ref="D280:K280" si="35">SUBTOTAL(9,D281:D282)</f>
        <v>482.8</v>
      </c>
      <c r="E280" s="187">
        <f t="shared" si="35"/>
        <v>432.8</v>
      </c>
      <c r="F280" s="187">
        <f t="shared" si="35"/>
        <v>282</v>
      </c>
      <c r="G280" s="187">
        <f t="shared" si="35"/>
        <v>50</v>
      </c>
      <c r="H280" s="187">
        <f t="shared" si="35"/>
        <v>480.3</v>
      </c>
      <c r="I280" s="187">
        <f t="shared" si="35"/>
        <v>430.3</v>
      </c>
      <c r="J280" s="187">
        <f t="shared" si="35"/>
        <v>282</v>
      </c>
      <c r="K280" s="187">
        <f t="shared" si="35"/>
        <v>50</v>
      </c>
      <c r="L280" s="188">
        <f t="shared" si="30"/>
        <v>99.482187241093627</v>
      </c>
    </row>
    <row r="281" spans="1:12" ht="23.4" customHeight="1">
      <c r="A281" s="242"/>
      <c r="B281" s="239" t="s">
        <v>239</v>
      </c>
      <c r="C281" s="14" t="s">
        <v>102</v>
      </c>
      <c r="D281" s="183">
        <v>17.8</v>
      </c>
      <c r="E281" s="183">
        <v>17.8</v>
      </c>
      <c r="F281" s="183">
        <v>0</v>
      </c>
      <c r="G281" s="183">
        <v>0</v>
      </c>
      <c r="H281" s="183">
        <v>15.7</v>
      </c>
      <c r="I281" s="183">
        <v>15.7</v>
      </c>
      <c r="J281" s="183">
        <v>0</v>
      </c>
      <c r="K281" s="183">
        <v>0</v>
      </c>
      <c r="L281" s="184"/>
    </row>
    <row r="282" spans="1:12" ht="16.8" customHeight="1">
      <c r="A282" s="244"/>
      <c r="B282" s="241"/>
      <c r="C282" s="14" t="s">
        <v>95</v>
      </c>
      <c r="D282" s="183">
        <v>465</v>
      </c>
      <c r="E282" s="183">
        <v>415</v>
      </c>
      <c r="F282" s="183">
        <v>282</v>
      </c>
      <c r="G282" s="183">
        <v>50</v>
      </c>
      <c r="H282" s="183">
        <v>464.6</v>
      </c>
      <c r="I282" s="183">
        <v>414.6</v>
      </c>
      <c r="J282" s="183">
        <v>282</v>
      </c>
      <c r="K282" s="183">
        <v>50</v>
      </c>
      <c r="L282" s="184"/>
    </row>
    <row r="283" spans="1:12" ht="13.2">
      <c r="A283" s="189" t="s">
        <v>74</v>
      </c>
      <c r="B283" s="189"/>
      <c r="C283" s="39"/>
      <c r="D283" s="187">
        <f t="shared" ref="D283:K283" si="36">SUBTOTAL(9,D284:D285)</f>
        <v>516.1</v>
      </c>
      <c r="E283" s="187">
        <f t="shared" si="36"/>
        <v>486.1</v>
      </c>
      <c r="F283" s="187">
        <f t="shared" si="36"/>
        <v>336.5</v>
      </c>
      <c r="G283" s="187">
        <f t="shared" si="36"/>
        <v>30</v>
      </c>
      <c r="H283" s="187">
        <f t="shared" si="36"/>
        <v>509.7</v>
      </c>
      <c r="I283" s="187">
        <f t="shared" si="36"/>
        <v>479.7</v>
      </c>
      <c r="J283" s="187">
        <f t="shared" si="36"/>
        <v>336.5</v>
      </c>
      <c r="K283" s="187">
        <f t="shared" si="36"/>
        <v>30</v>
      </c>
      <c r="L283" s="188">
        <f t="shared" si="30"/>
        <v>98.759930246076337</v>
      </c>
    </row>
    <row r="284" spans="1:12" ht="27.6" customHeight="1">
      <c r="A284" s="242"/>
      <c r="B284" s="239" t="s">
        <v>239</v>
      </c>
      <c r="C284" s="14" t="s">
        <v>102</v>
      </c>
      <c r="D284" s="183">
        <v>15.5</v>
      </c>
      <c r="E284" s="183">
        <v>15.5</v>
      </c>
      <c r="F284" s="183">
        <v>0</v>
      </c>
      <c r="G284" s="183">
        <v>0</v>
      </c>
      <c r="H284" s="183">
        <v>9.3000000000000007</v>
      </c>
      <c r="I284" s="183">
        <v>9.3000000000000007</v>
      </c>
      <c r="J284" s="183">
        <v>0</v>
      </c>
      <c r="K284" s="183">
        <v>0</v>
      </c>
      <c r="L284" s="184"/>
    </row>
    <row r="285" spans="1:12" ht="23.4" customHeight="1">
      <c r="A285" s="244"/>
      <c r="B285" s="241"/>
      <c r="C285" s="14" t="s">
        <v>95</v>
      </c>
      <c r="D285" s="183">
        <v>500.6</v>
      </c>
      <c r="E285" s="183">
        <v>470.6</v>
      </c>
      <c r="F285" s="183">
        <v>336.5</v>
      </c>
      <c r="G285" s="183">
        <v>30</v>
      </c>
      <c r="H285" s="183">
        <v>500.4</v>
      </c>
      <c r="I285" s="183">
        <v>470.4</v>
      </c>
      <c r="J285" s="183">
        <v>336.5</v>
      </c>
      <c r="K285" s="183">
        <v>30</v>
      </c>
      <c r="L285" s="184"/>
    </row>
    <row r="286" spans="1:12" ht="13.2">
      <c r="A286" s="189" t="s">
        <v>75</v>
      </c>
      <c r="B286" s="189"/>
      <c r="C286" s="39"/>
      <c r="D286" s="187">
        <f t="shared" ref="D286:K286" si="37">SUBTOTAL(9,D287:D288)</f>
        <v>352.59999999999997</v>
      </c>
      <c r="E286" s="187">
        <f t="shared" si="37"/>
        <v>351.2</v>
      </c>
      <c r="F286" s="187">
        <f t="shared" si="37"/>
        <v>243.6</v>
      </c>
      <c r="G286" s="187">
        <f t="shared" si="37"/>
        <v>1.4</v>
      </c>
      <c r="H286" s="187">
        <f t="shared" si="37"/>
        <v>350</v>
      </c>
      <c r="I286" s="187">
        <f t="shared" si="37"/>
        <v>348.6</v>
      </c>
      <c r="J286" s="187">
        <f t="shared" si="37"/>
        <v>243.6</v>
      </c>
      <c r="K286" s="187">
        <f t="shared" si="37"/>
        <v>1.4</v>
      </c>
      <c r="L286" s="188">
        <f t="shared" si="30"/>
        <v>99.262620533182087</v>
      </c>
    </row>
    <row r="287" spans="1:12" ht="27" customHeight="1">
      <c r="A287" s="242"/>
      <c r="B287" s="239" t="s">
        <v>399</v>
      </c>
      <c r="C287" s="14" t="s">
        <v>102</v>
      </c>
      <c r="D287" s="183">
        <v>7.4</v>
      </c>
      <c r="E287" s="183">
        <v>7.4</v>
      </c>
      <c r="F287" s="183">
        <v>0</v>
      </c>
      <c r="G287" s="183">
        <v>0</v>
      </c>
      <c r="H287" s="183">
        <v>4.8</v>
      </c>
      <c r="I287" s="183">
        <v>4.8</v>
      </c>
      <c r="J287" s="183">
        <v>0</v>
      </c>
      <c r="K287" s="183">
        <v>0</v>
      </c>
      <c r="L287" s="184"/>
    </row>
    <row r="288" spans="1:12" ht="24" customHeight="1">
      <c r="A288" s="244"/>
      <c r="B288" s="241"/>
      <c r="C288" s="14" t="s">
        <v>95</v>
      </c>
      <c r="D288" s="183">
        <v>345.2</v>
      </c>
      <c r="E288" s="183">
        <v>343.8</v>
      </c>
      <c r="F288" s="183">
        <v>243.6</v>
      </c>
      <c r="G288" s="183">
        <v>1.4</v>
      </c>
      <c r="H288" s="183">
        <v>345.2</v>
      </c>
      <c r="I288" s="183">
        <v>343.8</v>
      </c>
      <c r="J288" s="183">
        <v>243.6</v>
      </c>
      <c r="K288" s="183">
        <v>1.4</v>
      </c>
      <c r="L288" s="184"/>
    </row>
    <row r="289" spans="1:12" ht="13.2">
      <c r="A289" s="189" t="s">
        <v>117</v>
      </c>
      <c r="B289" s="189"/>
      <c r="C289" s="39"/>
      <c r="D289" s="187">
        <f t="shared" ref="D289:K289" si="38">SUBTOTAL(9,D290:D290)</f>
        <v>162.6</v>
      </c>
      <c r="E289" s="187">
        <f t="shared" si="38"/>
        <v>162.6</v>
      </c>
      <c r="F289" s="187">
        <f t="shared" si="38"/>
        <v>149.1</v>
      </c>
      <c r="G289" s="187">
        <f t="shared" si="38"/>
        <v>0</v>
      </c>
      <c r="H289" s="187">
        <f t="shared" si="38"/>
        <v>147.1</v>
      </c>
      <c r="I289" s="187">
        <f t="shared" si="38"/>
        <v>147.1</v>
      </c>
      <c r="J289" s="187">
        <f t="shared" si="38"/>
        <v>139.19999999999999</v>
      </c>
      <c r="K289" s="187">
        <f t="shared" si="38"/>
        <v>0</v>
      </c>
      <c r="L289" s="188">
        <f t="shared" si="30"/>
        <v>90.467404674046733</v>
      </c>
    </row>
    <row r="290" spans="1:12" ht="52.8">
      <c r="A290" s="190"/>
      <c r="B290" s="190" t="s">
        <v>237</v>
      </c>
      <c r="C290" s="14" t="s">
        <v>95</v>
      </c>
      <c r="D290" s="183">
        <v>162.6</v>
      </c>
      <c r="E290" s="183">
        <v>162.6</v>
      </c>
      <c r="F290" s="183">
        <v>149.1</v>
      </c>
      <c r="G290" s="183">
        <v>0</v>
      </c>
      <c r="H290" s="183">
        <v>147.1</v>
      </c>
      <c r="I290" s="183">
        <v>147.1</v>
      </c>
      <c r="J290" s="183">
        <v>139.19999999999999</v>
      </c>
      <c r="K290" s="183">
        <v>0</v>
      </c>
      <c r="L290" s="184"/>
    </row>
    <row r="291" spans="1:12" ht="26.4">
      <c r="A291" s="189" t="s">
        <v>77</v>
      </c>
      <c r="B291" s="189"/>
      <c r="C291" s="39"/>
      <c r="D291" s="187">
        <f t="shared" ref="D291:K291" si="39">SUBTOTAL(9,D292:D294)</f>
        <v>1027.5999999999999</v>
      </c>
      <c r="E291" s="187">
        <f t="shared" si="39"/>
        <v>1022.8000000000001</v>
      </c>
      <c r="F291" s="187">
        <f t="shared" si="39"/>
        <v>838</v>
      </c>
      <c r="G291" s="187">
        <f t="shared" si="39"/>
        <v>4.8</v>
      </c>
      <c r="H291" s="187">
        <f t="shared" si="39"/>
        <v>1027.5999999999999</v>
      </c>
      <c r="I291" s="187">
        <f t="shared" si="39"/>
        <v>1022.8000000000001</v>
      </c>
      <c r="J291" s="187">
        <f t="shared" si="39"/>
        <v>838</v>
      </c>
      <c r="K291" s="187">
        <f t="shared" si="39"/>
        <v>4.8</v>
      </c>
      <c r="L291" s="188">
        <f t="shared" si="30"/>
        <v>100</v>
      </c>
    </row>
    <row r="292" spans="1:12" ht="29.4" customHeight="1">
      <c r="A292" s="242"/>
      <c r="B292" s="190" t="s">
        <v>402</v>
      </c>
      <c r="C292" s="14" t="s">
        <v>95</v>
      </c>
      <c r="D292" s="183">
        <v>30</v>
      </c>
      <c r="E292" s="183">
        <v>30</v>
      </c>
      <c r="F292" s="183">
        <v>0</v>
      </c>
      <c r="G292" s="183">
        <v>0</v>
      </c>
      <c r="H292" s="183">
        <v>30</v>
      </c>
      <c r="I292" s="183">
        <v>30</v>
      </c>
      <c r="J292" s="183">
        <v>0</v>
      </c>
      <c r="K292" s="183">
        <v>0</v>
      </c>
      <c r="L292" s="184"/>
    </row>
    <row r="293" spans="1:12" ht="25.2" customHeight="1">
      <c r="A293" s="243"/>
      <c r="B293" s="240" t="s">
        <v>237</v>
      </c>
      <c r="C293" s="14" t="s">
        <v>95</v>
      </c>
      <c r="D293" s="183">
        <v>101.5</v>
      </c>
      <c r="E293" s="183">
        <v>96.7</v>
      </c>
      <c r="F293" s="183">
        <v>14.3</v>
      </c>
      <c r="G293" s="183">
        <v>4.8</v>
      </c>
      <c r="H293" s="183">
        <v>101.5</v>
      </c>
      <c r="I293" s="183">
        <v>96.7</v>
      </c>
      <c r="J293" s="183">
        <v>14.3</v>
      </c>
      <c r="K293" s="183">
        <v>4.8</v>
      </c>
      <c r="L293" s="184"/>
    </row>
    <row r="294" spans="1:12" ht="28.8" customHeight="1">
      <c r="A294" s="244"/>
      <c r="B294" s="241"/>
      <c r="C294" s="14" t="s">
        <v>97</v>
      </c>
      <c r="D294" s="183">
        <v>896.1</v>
      </c>
      <c r="E294" s="183">
        <v>896.1</v>
      </c>
      <c r="F294" s="183">
        <v>823.7</v>
      </c>
      <c r="G294" s="183">
        <v>0</v>
      </c>
      <c r="H294" s="183">
        <v>896.1</v>
      </c>
      <c r="I294" s="183">
        <v>896.1</v>
      </c>
      <c r="J294" s="183">
        <v>823.7</v>
      </c>
      <c r="K294" s="183">
        <v>0</v>
      </c>
      <c r="L294" s="184"/>
    </row>
    <row r="295" spans="1:12" ht="13.2">
      <c r="A295" s="189" t="s">
        <v>67</v>
      </c>
      <c r="B295" s="189"/>
      <c r="C295" s="39"/>
      <c r="D295" s="187">
        <f t="shared" ref="D295:K295" si="40">SUBTOTAL(9,D296:D298)</f>
        <v>2006.4</v>
      </c>
      <c r="E295" s="187">
        <f t="shared" si="40"/>
        <v>1655.9</v>
      </c>
      <c r="F295" s="187">
        <f t="shared" si="40"/>
        <v>1217</v>
      </c>
      <c r="G295" s="187">
        <f t="shared" si="40"/>
        <v>350.5</v>
      </c>
      <c r="H295" s="187">
        <f t="shared" si="40"/>
        <v>1937.1</v>
      </c>
      <c r="I295" s="187">
        <f t="shared" si="40"/>
        <v>1654.7000000000003</v>
      </c>
      <c r="J295" s="187">
        <f t="shared" si="40"/>
        <v>1217</v>
      </c>
      <c r="K295" s="187">
        <f t="shared" si="40"/>
        <v>282.39999999999998</v>
      </c>
      <c r="L295" s="188">
        <f t="shared" si="30"/>
        <v>96.546052631578931</v>
      </c>
    </row>
    <row r="296" spans="1:12" ht="13.2">
      <c r="A296" s="242"/>
      <c r="B296" s="239" t="s">
        <v>249</v>
      </c>
      <c r="C296" s="14" t="s">
        <v>102</v>
      </c>
      <c r="D296" s="183">
        <v>1376.3</v>
      </c>
      <c r="E296" s="183">
        <v>1299.9000000000001</v>
      </c>
      <c r="F296" s="183">
        <v>918.1</v>
      </c>
      <c r="G296" s="183">
        <v>76.400000000000006</v>
      </c>
      <c r="H296" s="183">
        <v>1376</v>
      </c>
      <c r="I296" s="183">
        <v>1299.7</v>
      </c>
      <c r="J296" s="183">
        <v>918.1</v>
      </c>
      <c r="K296" s="183">
        <v>76.3</v>
      </c>
      <c r="L296" s="184"/>
    </row>
    <row r="297" spans="1:12" ht="13.2">
      <c r="A297" s="243"/>
      <c r="B297" s="240"/>
      <c r="C297" s="14" t="s">
        <v>95</v>
      </c>
      <c r="D297" s="183">
        <v>313</v>
      </c>
      <c r="E297" s="183">
        <v>38.9</v>
      </c>
      <c r="F297" s="183">
        <v>0</v>
      </c>
      <c r="G297" s="183">
        <v>274.10000000000002</v>
      </c>
      <c r="H297" s="183">
        <v>244</v>
      </c>
      <c r="I297" s="183">
        <v>37.9</v>
      </c>
      <c r="J297" s="183">
        <v>0</v>
      </c>
      <c r="K297" s="183">
        <v>206.1</v>
      </c>
      <c r="L297" s="184"/>
    </row>
    <row r="298" spans="1:12" ht="13.2">
      <c r="A298" s="244"/>
      <c r="B298" s="241"/>
      <c r="C298" s="14" t="s">
        <v>97</v>
      </c>
      <c r="D298" s="183">
        <v>317.10000000000002</v>
      </c>
      <c r="E298" s="183">
        <v>317.10000000000002</v>
      </c>
      <c r="F298" s="183">
        <v>298.89999999999998</v>
      </c>
      <c r="G298" s="183">
        <v>0</v>
      </c>
      <c r="H298" s="183">
        <v>317.10000000000002</v>
      </c>
      <c r="I298" s="183">
        <v>317.10000000000002</v>
      </c>
      <c r="J298" s="183">
        <v>298.89999999999998</v>
      </c>
      <c r="K298" s="183">
        <v>0</v>
      </c>
      <c r="L298" s="184"/>
    </row>
    <row r="299" spans="1:12" ht="26.4">
      <c r="A299" s="189" t="s">
        <v>118</v>
      </c>
      <c r="B299" s="189"/>
      <c r="C299" s="39"/>
      <c r="D299" s="187">
        <f t="shared" ref="D299:K299" si="41">SUBTOTAL(9,D300:D304)</f>
        <v>1913.1000000000001</v>
      </c>
      <c r="E299" s="187">
        <f t="shared" si="41"/>
        <v>1897.5000000000002</v>
      </c>
      <c r="F299" s="187">
        <f t="shared" si="41"/>
        <v>1562.5</v>
      </c>
      <c r="G299" s="187">
        <f t="shared" si="41"/>
        <v>15.6</v>
      </c>
      <c r="H299" s="187">
        <f t="shared" si="41"/>
        <v>1899.1000000000001</v>
      </c>
      <c r="I299" s="187">
        <f t="shared" si="41"/>
        <v>1883.5</v>
      </c>
      <c r="J299" s="187">
        <f t="shared" si="41"/>
        <v>1562.5</v>
      </c>
      <c r="K299" s="187">
        <f t="shared" si="41"/>
        <v>15.6</v>
      </c>
      <c r="L299" s="188">
        <f t="shared" si="30"/>
        <v>99.268203439443838</v>
      </c>
    </row>
    <row r="300" spans="1:12" ht="13.2">
      <c r="A300" s="242"/>
      <c r="B300" s="239" t="s">
        <v>396</v>
      </c>
      <c r="C300" s="14" t="s">
        <v>94</v>
      </c>
      <c r="D300" s="183">
        <v>690.9</v>
      </c>
      <c r="E300" s="183">
        <v>690.9</v>
      </c>
      <c r="F300" s="183">
        <v>664.8</v>
      </c>
      <c r="G300" s="183">
        <v>0</v>
      </c>
      <c r="H300" s="183">
        <v>690.9</v>
      </c>
      <c r="I300" s="183">
        <v>690.9</v>
      </c>
      <c r="J300" s="183">
        <v>664.8</v>
      </c>
      <c r="K300" s="183">
        <v>0</v>
      </c>
      <c r="L300" s="184"/>
    </row>
    <row r="301" spans="1:12" ht="13.2">
      <c r="A301" s="243"/>
      <c r="B301" s="240"/>
      <c r="C301" s="14" t="s">
        <v>244</v>
      </c>
      <c r="D301" s="183">
        <v>1.2</v>
      </c>
      <c r="E301" s="183">
        <v>1.2</v>
      </c>
      <c r="F301" s="183">
        <v>1.2</v>
      </c>
      <c r="G301" s="183">
        <v>0</v>
      </c>
      <c r="H301" s="183">
        <v>1.2</v>
      </c>
      <c r="I301" s="183">
        <v>1.2</v>
      </c>
      <c r="J301" s="183">
        <v>1.2</v>
      </c>
      <c r="K301" s="183">
        <v>0</v>
      </c>
      <c r="L301" s="184"/>
    </row>
    <row r="302" spans="1:12" ht="13.2">
      <c r="A302" s="243"/>
      <c r="B302" s="240"/>
      <c r="C302" s="14" t="s">
        <v>102</v>
      </c>
      <c r="D302" s="183">
        <v>120.5</v>
      </c>
      <c r="E302" s="183">
        <v>119.8</v>
      </c>
      <c r="F302" s="183">
        <v>13.2</v>
      </c>
      <c r="G302" s="183">
        <v>0.7</v>
      </c>
      <c r="H302" s="183">
        <v>114.3</v>
      </c>
      <c r="I302" s="183">
        <v>113.6</v>
      </c>
      <c r="J302" s="183">
        <v>13.2</v>
      </c>
      <c r="K302" s="183">
        <v>0.7</v>
      </c>
      <c r="L302" s="184"/>
    </row>
    <row r="303" spans="1:12" ht="13.2">
      <c r="A303" s="243"/>
      <c r="B303" s="240"/>
      <c r="C303" s="14" t="s">
        <v>95</v>
      </c>
      <c r="D303" s="183">
        <v>1099.3</v>
      </c>
      <c r="E303" s="183">
        <v>1084.4000000000001</v>
      </c>
      <c r="F303" s="183">
        <v>882.5</v>
      </c>
      <c r="G303" s="183">
        <v>14.9</v>
      </c>
      <c r="H303" s="183">
        <v>1091.5</v>
      </c>
      <c r="I303" s="183">
        <v>1076.5999999999999</v>
      </c>
      <c r="J303" s="183">
        <v>882.5</v>
      </c>
      <c r="K303" s="183">
        <v>14.9</v>
      </c>
      <c r="L303" s="184"/>
    </row>
    <row r="304" spans="1:12" ht="13.2">
      <c r="A304" s="244"/>
      <c r="B304" s="241"/>
      <c r="C304" s="14" t="s">
        <v>236</v>
      </c>
      <c r="D304" s="183">
        <v>1.2</v>
      </c>
      <c r="E304" s="183">
        <v>1.2</v>
      </c>
      <c r="F304" s="183">
        <v>0.8</v>
      </c>
      <c r="G304" s="183">
        <v>0</v>
      </c>
      <c r="H304" s="183">
        <v>1.2</v>
      </c>
      <c r="I304" s="183">
        <v>1.2</v>
      </c>
      <c r="J304" s="183">
        <v>0.8</v>
      </c>
      <c r="K304" s="183">
        <v>0</v>
      </c>
      <c r="L304" s="184"/>
    </row>
    <row r="305" spans="1:12" ht="26.4">
      <c r="A305" s="189" t="s">
        <v>119</v>
      </c>
      <c r="B305" s="189"/>
      <c r="C305" s="39"/>
      <c r="D305" s="187">
        <f t="shared" ref="D305:K305" si="42">SUBTOTAL(9,D306:D307)</f>
        <v>354.2</v>
      </c>
      <c r="E305" s="187">
        <f t="shared" si="42"/>
        <v>91.2</v>
      </c>
      <c r="F305" s="187">
        <f t="shared" si="42"/>
        <v>0</v>
      </c>
      <c r="G305" s="187">
        <f t="shared" si="42"/>
        <v>263</v>
      </c>
      <c r="H305" s="187">
        <f t="shared" si="42"/>
        <v>350.8</v>
      </c>
      <c r="I305" s="187">
        <f t="shared" si="42"/>
        <v>87.8</v>
      </c>
      <c r="J305" s="187">
        <f t="shared" si="42"/>
        <v>0</v>
      </c>
      <c r="K305" s="187">
        <f t="shared" si="42"/>
        <v>263</v>
      </c>
      <c r="L305" s="188">
        <f t="shared" si="30"/>
        <v>99.040090344438184</v>
      </c>
    </row>
    <row r="306" spans="1:12" ht="30" customHeight="1">
      <c r="A306" s="242"/>
      <c r="B306" s="239" t="s">
        <v>397</v>
      </c>
      <c r="C306" s="14" t="s">
        <v>217</v>
      </c>
      <c r="D306" s="183">
        <v>263</v>
      </c>
      <c r="E306" s="183">
        <v>0</v>
      </c>
      <c r="F306" s="183">
        <v>0</v>
      </c>
      <c r="G306" s="183">
        <v>263</v>
      </c>
      <c r="H306" s="183">
        <v>263</v>
      </c>
      <c r="I306" s="183">
        <v>0</v>
      </c>
      <c r="J306" s="183">
        <v>0</v>
      </c>
      <c r="K306" s="183">
        <v>263</v>
      </c>
      <c r="L306" s="184"/>
    </row>
    <row r="307" spans="1:12" ht="27" customHeight="1">
      <c r="A307" s="244"/>
      <c r="B307" s="241"/>
      <c r="C307" s="14" t="s">
        <v>95</v>
      </c>
      <c r="D307" s="183">
        <v>91.2</v>
      </c>
      <c r="E307" s="183">
        <v>91.2</v>
      </c>
      <c r="F307" s="183">
        <v>0</v>
      </c>
      <c r="G307" s="183">
        <v>0</v>
      </c>
      <c r="H307" s="183">
        <v>87.8</v>
      </c>
      <c r="I307" s="183">
        <v>87.8</v>
      </c>
      <c r="J307" s="183">
        <v>0</v>
      </c>
      <c r="K307" s="183">
        <v>0</v>
      </c>
      <c r="L307" s="184"/>
    </row>
    <row r="308" spans="1:12" ht="13.2">
      <c r="A308" s="189" t="s">
        <v>120</v>
      </c>
      <c r="B308" s="189"/>
      <c r="C308" s="39"/>
      <c r="D308" s="187">
        <f t="shared" ref="D308:K308" si="43">SUBTOTAL(9,D309:D310)</f>
        <v>262.2</v>
      </c>
      <c r="E308" s="187">
        <f t="shared" si="43"/>
        <v>246.9</v>
      </c>
      <c r="F308" s="187">
        <f t="shared" si="43"/>
        <v>192.6</v>
      </c>
      <c r="G308" s="187">
        <f t="shared" si="43"/>
        <v>15.3</v>
      </c>
      <c r="H308" s="187">
        <f t="shared" si="43"/>
        <v>260.5</v>
      </c>
      <c r="I308" s="187">
        <f t="shared" si="43"/>
        <v>245.20000000000002</v>
      </c>
      <c r="J308" s="187">
        <f t="shared" si="43"/>
        <v>192.6</v>
      </c>
      <c r="K308" s="187">
        <f t="shared" si="43"/>
        <v>15.3</v>
      </c>
      <c r="L308" s="188">
        <f t="shared" si="30"/>
        <v>99.351639969488943</v>
      </c>
    </row>
    <row r="309" spans="1:12" ht="13.2">
      <c r="A309" s="242"/>
      <c r="B309" s="239" t="s">
        <v>249</v>
      </c>
      <c r="C309" s="14" t="s">
        <v>102</v>
      </c>
      <c r="D309" s="183">
        <v>0.5</v>
      </c>
      <c r="E309" s="183">
        <v>0.5</v>
      </c>
      <c r="F309" s="183">
        <v>0</v>
      </c>
      <c r="G309" s="183">
        <v>0</v>
      </c>
      <c r="H309" s="183">
        <v>0.3</v>
      </c>
      <c r="I309" s="183">
        <v>0.3</v>
      </c>
      <c r="J309" s="183">
        <v>0</v>
      </c>
      <c r="K309" s="183">
        <v>0</v>
      </c>
      <c r="L309" s="184"/>
    </row>
    <row r="310" spans="1:12" ht="13.2">
      <c r="A310" s="244"/>
      <c r="B310" s="241"/>
      <c r="C310" s="14" t="s">
        <v>95</v>
      </c>
      <c r="D310" s="183">
        <v>261.7</v>
      </c>
      <c r="E310" s="183">
        <v>246.4</v>
      </c>
      <c r="F310" s="183">
        <v>192.6</v>
      </c>
      <c r="G310" s="183">
        <v>15.3</v>
      </c>
      <c r="H310" s="183">
        <v>260.2</v>
      </c>
      <c r="I310" s="183">
        <v>244.9</v>
      </c>
      <c r="J310" s="183">
        <v>192.6</v>
      </c>
      <c r="K310" s="183">
        <v>15.3</v>
      </c>
      <c r="L310" s="184"/>
    </row>
    <row r="311" spans="1:12" ht="13.2">
      <c r="A311" s="189" t="s">
        <v>121</v>
      </c>
      <c r="B311" s="189"/>
      <c r="C311" s="39"/>
      <c r="D311" s="187">
        <f t="shared" ref="D311:K311" si="44">SUBTOTAL(9,D312:D313)</f>
        <v>141.19999999999999</v>
      </c>
      <c r="E311" s="187">
        <f t="shared" si="44"/>
        <v>28</v>
      </c>
      <c r="F311" s="187">
        <f t="shared" si="44"/>
        <v>0</v>
      </c>
      <c r="G311" s="187">
        <f t="shared" si="44"/>
        <v>113.2</v>
      </c>
      <c r="H311" s="187">
        <f t="shared" si="44"/>
        <v>140</v>
      </c>
      <c r="I311" s="187">
        <f t="shared" si="44"/>
        <v>26.8</v>
      </c>
      <c r="J311" s="187">
        <f t="shared" si="44"/>
        <v>0</v>
      </c>
      <c r="K311" s="187">
        <f t="shared" si="44"/>
        <v>113.2</v>
      </c>
      <c r="L311" s="188">
        <f t="shared" si="30"/>
        <v>99.150141643059499</v>
      </c>
    </row>
    <row r="312" spans="1:12" ht="26.4" customHeight="1">
      <c r="A312" s="242"/>
      <c r="B312" s="239" t="s">
        <v>237</v>
      </c>
      <c r="C312" s="14" t="s">
        <v>217</v>
      </c>
      <c r="D312" s="183">
        <v>113.2</v>
      </c>
      <c r="E312" s="183">
        <v>0</v>
      </c>
      <c r="F312" s="183">
        <v>0</v>
      </c>
      <c r="G312" s="183">
        <v>113.2</v>
      </c>
      <c r="H312" s="183">
        <v>113.2</v>
      </c>
      <c r="I312" s="183">
        <v>0</v>
      </c>
      <c r="J312" s="183">
        <v>0</v>
      </c>
      <c r="K312" s="183">
        <v>113.2</v>
      </c>
      <c r="L312" s="184"/>
    </row>
    <row r="313" spans="1:12" ht="31.2" customHeight="1">
      <c r="A313" s="244"/>
      <c r="B313" s="241"/>
      <c r="C313" s="14" t="s">
        <v>95</v>
      </c>
      <c r="D313" s="183">
        <v>28</v>
      </c>
      <c r="E313" s="183">
        <v>28</v>
      </c>
      <c r="F313" s="183">
        <v>0</v>
      </c>
      <c r="G313" s="183">
        <v>0</v>
      </c>
      <c r="H313" s="183">
        <v>26.8</v>
      </c>
      <c r="I313" s="183">
        <v>26.8</v>
      </c>
      <c r="J313" s="183">
        <v>0</v>
      </c>
      <c r="K313" s="183">
        <v>0</v>
      </c>
      <c r="L313" s="184"/>
    </row>
    <row r="314" spans="1:12" ht="15.9" customHeight="1">
      <c r="A314" s="291" t="s">
        <v>122</v>
      </c>
      <c r="B314" s="292"/>
      <c r="C314" s="293"/>
      <c r="D314" s="186">
        <f>SUBTOTAL(9,D11:D313)</f>
        <v>134220.80000000005</v>
      </c>
      <c r="E314" s="186">
        <f>SUBTOTAL(9,E11:E313)</f>
        <v>97704.29999999993</v>
      </c>
      <c r="F314" s="186">
        <f>SUBTOTAL(9,F11:F313)</f>
        <v>57057.000000000015</v>
      </c>
      <c r="G314" s="186">
        <f>SUBTOTAL(9,G11:G313)</f>
        <v>36516.500000000015</v>
      </c>
      <c r="H314" s="186">
        <f>SUBTOTAL(9,H11:H313)</f>
        <v>129741.09999999998</v>
      </c>
      <c r="I314" s="186">
        <f>SUBTOTAL(9,I11:I313)</f>
        <v>95624.399999999951</v>
      </c>
      <c r="J314" s="186">
        <f>SUBTOTAL(9,J11:J313)</f>
        <v>56810.6</v>
      </c>
      <c r="K314" s="186">
        <f>SUBTOTAL(9,K11:K313)</f>
        <v>34116.700000000019</v>
      </c>
      <c r="L314" s="184">
        <f t="shared" si="30"/>
        <v>96.662439800686585</v>
      </c>
    </row>
  </sheetData>
  <sheetProtection selectLockedCells="1"/>
  <mergeCells count="118">
    <mergeCell ref="A292:A294"/>
    <mergeCell ref="B293:B294"/>
    <mergeCell ref="A296:A298"/>
    <mergeCell ref="A203:A204"/>
    <mergeCell ref="B203:B204"/>
    <mergeCell ref="A206:A207"/>
    <mergeCell ref="B206:B207"/>
    <mergeCell ref="A281:A282"/>
    <mergeCell ref="B281:B282"/>
    <mergeCell ref="A284:A285"/>
    <mergeCell ref="B284:B285"/>
    <mergeCell ref="A287:A288"/>
    <mergeCell ref="B287:B288"/>
    <mergeCell ref="B12:B21"/>
    <mergeCell ref="B22:B25"/>
    <mergeCell ref="L7:L9"/>
    <mergeCell ref="A6:A9"/>
    <mergeCell ref="B6:B9"/>
    <mergeCell ref="B173:B177"/>
    <mergeCell ref="B179:B183"/>
    <mergeCell ref="A192:A193"/>
    <mergeCell ref="A195:A196"/>
    <mergeCell ref="A198:A201"/>
    <mergeCell ref="B26:B35"/>
    <mergeCell ref="B36:B40"/>
    <mergeCell ref="B41:B49"/>
    <mergeCell ref="B50:B60"/>
    <mergeCell ref="B61:B66"/>
    <mergeCell ref="B67:B71"/>
    <mergeCell ref="B72:B78"/>
    <mergeCell ref="B80:B82"/>
    <mergeCell ref="B85:B90"/>
    <mergeCell ref="B92:B98"/>
    <mergeCell ref="B99:B101"/>
    <mergeCell ref="B104:B110"/>
    <mergeCell ref="B185:B188"/>
    <mergeCell ref="B189:B190"/>
    <mergeCell ref="B192:B193"/>
    <mergeCell ref="B195:B196"/>
    <mergeCell ref="B198:B201"/>
    <mergeCell ref="A12:A78"/>
    <mergeCell ref="A80:A83"/>
    <mergeCell ref="A85:A90"/>
    <mergeCell ref="A92:A102"/>
    <mergeCell ref="A104:A110"/>
    <mergeCell ref="A144:A148"/>
    <mergeCell ref="A173:A177"/>
    <mergeCell ref="A179:A183"/>
    <mergeCell ref="A185:A190"/>
    <mergeCell ref="A2:G2"/>
    <mergeCell ref="A4:K4"/>
    <mergeCell ref="C6:C9"/>
    <mergeCell ref="D6:G6"/>
    <mergeCell ref="H6:K6"/>
    <mergeCell ref="D7:D9"/>
    <mergeCell ref="E7:G7"/>
    <mergeCell ref="H7:H9"/>
    <mergeCell ref="I7:K7"/>
    <mergeCell ref="E8:F8"/>
    <mergeCell ref="G8:G9"/>
    <mergeCell ref="I8:J8"/>
    <mergeCell ref="K8:K9"/>
    <mergeCell ref="A112:A117"/>
    <mergeCell ref="B112:B117"/>
    <mergeCell ref="A119:A127"/>
    <mergeCell ref="B119:B124"/>
    <mergeCell ref="B125:B127"/>
    <mergeCell ref="A129:A134"/>
    <mergeCell ref="B129:B134"/>
    <mergeCell ref="A136:A142"/>
    <mergeCell ref="B136:B142"/>
    <mergeCell ref="B144:B148"/>
    <mergeCell ref="A150:A153"/>
    <mergeCell ref="B150:B153"/>
    <mergeCell ref="A155:A159"/>
    <mergeCell ref="B155:B159"/>
    <mergeCell ref="A161:A164"/>
    <mergeCell ref="B161:B164"/>
    <mergeCell ref="A166:A171"/>
    <mergeCell ref="B166:B171"/>
    <mergeCell ref="A209:A211"/>
    <mergeCell ref="B209:B211"/>
    <mergeCell ref="A213:A217"/>
    <mergeCell ref="B213:B217"/>
    <mergeCell ref="A219:A224"/>
    <mergeCell ref="B219:B224"/>
    <mergeCell ref="A226:A232"/>
    <mergeCell ref="B226:B231"/>
    <mergeCell ref="A234:A237"/>
    <mergeCell ref="B234:B237"/>
    <mergeCell ref="A263:A268"/>
    <mergeCell ref="B263:B268"/>
    <mergeCell ref="A270:A272"/>
    <mergeCell ref="B270:B272"/>
    <mergeCell ref="A274:A276"/>
    <mergeCell ref="B274:B275"/>
    <mergeCell ref="A278:A279"/>
    <mergeCell ref="B278:B279"/>
    <mergeCell ref="A239:A245"/>
    <mergeCell ref="B239:B245"/>
    <mergeCell ref="A247:A248"/>
    <mergeCell ref="B247:B248"/>
    <mergeCell ref="A250:A253"/>
    <mergeCell ref="B250:B253"/>
    <mergeCell ref="A255:A256"/>
    <mergeCell ref="B255:B256"/>
    <mergeCell ref="A258:A261"/>
    <mergeCell ref="B258:B259"/>
    <mergeCell ref="A314:C314"/>
    <mergeCell ref="B296:B298"/>
    <mergeCell ref="A300:A304"/>
    <mergeCell ref="B300:B304"/>
    <mergeCell ref="A306:A307"/>
    <mergeCell ref="B306:B307"/>
    <mergeCell ref="A309:A310"/>
    <mergeCell ref="B309:B310"/>
    <mergeCell ref="A312:A313"/>
    <mergeCell ref="B312:B313"/>
  </mergeCells>
  <conditionalFormatting sqref="D314 H314">
    <cfRule type="cellIs" dxfId="1" priority="1" stopIfTrue="1" operator="equal">
      <formula>0</formula>
    </cfRule>
  </conditionalFormatting>
  <pageMargins left="0.19685039370078741" right="0" top="0.35433070866141736" bottom="0.11811023622047245" header="0" footer="0"/>
  <pageSetup paperSize="9" fitToHeight="0" orientation="landscape" horizontalDpi="4294967294" verticalDpi="4294967294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showZeros="0" zoomScaleNormal="100" workbookViewId="0">
      <selection activeCell="O8" sqref="O8"/>
    </sheetView>
  </sheetViews>
  <sheetFormatPr defaultColWidth="8.88671875" defaultRowHeight="12"/>
  <cols>
    <col min="1" max="1" width="7" style="11" customWidth="1"/>
    <col min="2" max="2" width="26" style="11" customWidth="1"/>
    <col min="3" max="4" width="9.109375" style="11" customWidth="1"/>
    <col min="5" max="5" width="11.33203125" style="11" customWidth="1"/>
    <col min="6" max="6" width="8.88671875" style="11" customWidth="1"/>
    <col min="7" max="7" width="9.44140625" style="11" customWidth="1"/>
    <col min="8" max="8" width="8.33203125" style="11" customWidth="1"/>
    <col min="9" max="9" width="11.33203125" style="11" customWidth="1"/>
    <col min="10" max="10" width="8.88671875" style="11"/>
    <col min="11" max="11" width="13.33203125" style="11" customWidth="1"/>
    <col min="12" max="16384" width="8.88671875" style="11"/>
  </cols>
  <sheetData>
    <row r="1" spans="1:11" ht="13.2">
      <c r="A1" s="47"/>
      <c r="B1" s="47"/>
      <c r="C1" s="47"/>
      <c r="D1" s="47"/>
      <c r="E1" s="47"/>
      <c r="F1" s="47"/>
      <c r="G1" s="47"/>
      <c r="H1" s="47"/>
      <c r="I1" s="47"/>
      <c r="J1" s="47"/>
      <c r="K1" s="88" t="s">
        <v>221</v>
      </c>
    </row>
    <row r="2" spans="1:11" ht="12.75" customHeight="1">
      <c r="A2" s="177"/>
      <c r="B2" s="212" t="s">
        <v>393</v>
      </c>
      <c r="C2" s="212"/>
      <c r="D2" s="212"/>
      <c r="E2" s="212"/>
      <c r="F2" s="212"/>
      <c r="G2" s="212"/>
      <c r="H2" s="212"/>
      <c r="I2" s="212"/>
      <c r="J2" s="212"/>
      <c r="K2" s="47"/>
    </row>
    <row r="3" spans="1:11" ht="12.75" customHeight="1">
      <c r="A3" s="178"/>
      <c r="B3" s="178"/>
      <c r="C3" s="178"/>
      <c r="D3" s="178"/>
      <c r="E3" s="178"/>
      <c r="F3" s="178"/>
      <c r="G3" s="179"/>
      <c r="H3" s="179"/>
      <c r="I3" s="179"/>
      <c r="J3" s="179"/>
      <c r="K3" s="47"/>
    </row>
    <row r="4" spans="1:11" ht="13.8" thickBot="1">
      <c r="A4" s="177"/>
      <c r="B4" s="177"/>
      <c r="C4" s="177"/>
      <c r="D4" s="177"/>
      <c r="E4" s="177"/>
      <c r="F4" s="177"/>
      <c r="G4" s="177"/>
      <c r="H4" s="177"/>
      <c r="I4" s="177"/>
      <c r="J4" s="47"/>
      <c r="K4" s="19" t="s">
        <v>211</v>
      </c>
    </row>
    <row r="5" spans="1:11" ht="14.4" customHeight="1" thickBot="1">
      <c r="A5" s="246" t="s">
        <v>185</v>
      </c>
      <c r="B5" s="246" t="s">
        <v>123</v>
      </c>
      <c r="C5" s="286" t="s">
        <v>85</v>
      </c>
      <c r="D5" s="287"/>
      <c r="E5" s="287"/>
      <c r="F5" s="288"/>
      <c r="G5" s="286" t="s">
        <v>327</v>
      </c>
      <c r="H5" s="287"/>
      <c r="I5" s="287"/>
      <c r="J5" s="288"/>
      <c r="K5" s="289" t="s">
        <v>394</v>
      </c>
    </row>
    <row r="6" spans="1:11" ht="12" customHeight="1">
      <c r="A6" s="247"/>
      <c r="B6" s="247"/>
      <c r="C6" s="249" t="s">
        <v>87</v>
      </c>
      <c r="D6" s="251" t="s">
        <v>88</v>
      </c>
      <c r="E6" s="252"/>
      <c r="F6" s="253"/>
      <c r="G6" s="249" t="s">
        <v>87</v>
      </c>
      <c r="H6" s="251" t="s">
        <v>88</v>
      </c>
      <c r="I6" s="252"/>
      <c r="J6" s="253"/>
      <c r="K6" s="258" t="s">
        <v>89</v>
      </c>
    </row>
    <row r="7" spans="1:11" ht="17.399999999999999" customHeight="1">
      <c r="A7" s="247"/>
      <c r="B7" s="247"/>
      <c r="C7" s="249"/>
      <c r="D7" s="254" t="s">
        <v>90</v>
      </c>
      <c r="E7" s="255"/>
      <c r="F7" s="256" t="s">
        <v>91</v>
      </c>
      <c r="G7" s="249"/>
      <c r="H7" s="254" t="s">
        <v>90</v>
      </c>
      <c r="I7" s="255"/>
      <c r="J7" s="256" t="s">
        <v>91</v>
      </c>
      <c r="K7" s="259"/>
    </row>
    <row r="8" spans="1:11" ht="42.6" customHeight="1" thickBot="1">
      <c r="A8" s="248"/>
      <c r="B8" s="248"/>
      <c r="C8" s="250"/>
      <c r="D8" s="180" t="s">
        <v>87</v>
      </c>
      <c r="E8" s="181" t="s">
        <v>243</v>
      </c>
      <c r="F8" s="257"/>
      <c r="G8" s="250"/>
      <c r="H8" s="180" t="s">
        <v>87</v>
      </c>
      <c r="I8" s="181" t="s">
        <v>243</v>
      </c>
      <c r="J8" s="257"/>
      <c r="K8" s="260"/>
    </row>
    <row r="9" spans="1:11" ht="25.5" customHeight="1">
      <c r="A9" s="182" t="s">
        <v>124</v>
      </c>
      <c r="B9" s="182" t="s">
        <v>125</v>
      </c>
      <c r="C9" s="183">
        <v>54507.3</v>
      </c>
      <c r="D9" s="183">
        <v>48408.3</v>
      </c>
      <c r="E9" s="183">
        <v>34846.6</v>
      </c>
      <c r="F9" s="183">
        <v>6099</v>
      </c>
      <c r="G9" s="183">
        <v>53762.8</v>
      </c>
      <c r="H9" s="183">
        <v>48063.1</v>
      </c>
      <c r="I9" s="183">
        <v>34782.800000000003</v>
      </c>
      <c r="J9" s="183">
        <v>5699.7</v>
      </c>
      <c r="K9" s="184">
        <f>SUM(G9/C9*100)</f>
        <v>98.634127905803453</v>
      </c>
    </row>
    <row r="10" spans="1:11" ht="34.5" customHeight="1">
      <c r="A10" s="182" t="s">
        <v>126</v>
      </c>
      <c r="B10" s="182" t="s">
        <v>127</v>
      </c>
      <c r="C10" s="183">
        <v>1181.0999999999999</v>
      </c>
      <c r="D10" s="183">
        <v>895.4</v>
      </c>
      <c r="E10" s="183">
        <v>110.8</v>
      </c>
      <c r="F10" s="183">
        <v>285.7</v>
      </c>
      <c r="G10" s="183">
        <v>1156.5</v>
      </c>
      <c r="H10" s="183">
        <v>880.3</v>
      </c>
      <c r="I10" s="183">
        <v>109.8</v>
      </c>
      <c r="J10" s="183">
        <v>276.2</v>
      </c>
      <c r="K10" s="184">
        <f t="shared" ref="K10:K18" si="0">SUM(G10/C10*100)</f>
        <v>97.917195834391677</v>
      </c>
    </row>
    <row r="11" spans="1:11" ht="21.75" customHeight="1">
      <c r="A11" s="182" t="s">
        <v>128</v>
      </c>
      <c r="B11" s="182" t="s">
        <v>129</v>
      </c>
      <c r="C11" s="183">
        <v>7930.5</v>
      </c>
      <c r="D11" s="183">
        <v>5974.1</v>
      </c>
      <c r="E11" s="183">
        <v>970.3</v>
      </c>
      <c r="F11" s="183">
        <v>1956.4</v>
      </c>
      <c r="G11" s="183">
        <v>7510.6</v>
      </c>
      <c r="H11" s="183">
        <v>5720.2</v>
      </c>
      <c r="I11" s="183">
        <v>964.8</v>
      </c>
      <c r="J11" s="183">
        <v>1790.4</v>
      </c>
      <c r="K11" s="184">
        <f t="shared" si="0"/>
        <v>94.705251875669887</v>
      </c>
    </row>
    <row r="12" spans="1:11" ht="23.25" customHeight="1">
      <c r="A12" s="182" t="s">
        <v>130</v>
      </c>
      <c r="B12" s="182" t="s">
        <v>131</v>
      </c>
      <c r="C12" s="183">
        <v>2016.8</v>
      </c>
      <c r="D12" s="183">
        <v>1714.6</v>
      </c>
      <c r="E12" s="183">
        <v>1128.2</v>
      </c>
      <c r="F12" s="183">
        <v>302.2</v>
      </c>
      <c r="G12" s="183">
        <v>1951.6</v>
      </c>
      <c r="H12" s="183">
        <v>1653.8</v>
      </c>
      <c r="I12" s="183">
        <v>1092.2</v>
      </c>
      <c r="J12" s="183">
        <v>297.8</v>
      </c>
      <c r="K12" s="184">
        <f t="shared" si="0"/>
        <v>96.767155890519632</v>
      </c>
    </row>
    <row r="13" spans="1:11" ht="13.2">
      <c r="A13" s="182" t="s">
        <v>132</v>
      </c>
      <c r="B13" s="182" t="s">
        <v>133</v>
      </c>
      <c r="C13" s="183">
        <v>17390.5</v>
      </c>
      <c r="D13" s="183">
        <v>15776.5</v>
      </c>
      <c r="E13" s="183">
        <v>5381.3</v>
      </c>
      <c r="F13" s="183">
        <v>1614</v>
      </c>
      <c r="G13" s="183">
        <v>16963.099999999999</v>
      </c>
      <c r="H13" s="183">
        <v>15532.9</v>
      </c>
      <c r="I13" s="183">
        <v>5332</v>
      </c>
      <c r="J13" s="183">
        <v>1430.2</v>
      </c>
      <c r="K13" s="184">
        <f t="shared" si="0"/>
        <v>97.542336333055388</v>
      </c>
    </row>
    <row r="14" spans="1:11" ht="39.6">
      <c r="A14" s="182" t="s">
        <v>134</v>
      </c>
      <c r="B14" s="182" t="s">
        <v>135</v>
      </c>
      <c r="C14" s="183">
        <v>13112.4</v>
      </c>
      <c r="D14" s="183">
        <v>3072.4</v>
      </c>
      <c r="E14" s="183">
        <v>15.5</v>
      </c>
      <c r="F14" s="183">
        <v>10040</v>
      </c>
      <c r="G14" s="183">
        <v>11969.6</v>
      </c>
      <c r="H14" s="183">
        <v>2933.3</v>
      </c>
      <c r="I14" s="183">
        <v>14.8</v>
      </c>
      <c r="J14" s="183">
        <v>9036.2999999999993</v>
      </c>
      <c r="K14" s="184">
        <f t="shared" si="0"/>
        <v>91.284585583112175</v>
      </c>
    </row>
    <row r="15" spans="1:11" ht="39.6">
      <c r="A15" s="182" t="s">
        <v>136</v>
      </c>
      <c r="B15" s="182" t="s">
        <v>403</v>
      </c>
      <c r="C15" s="183">
        <v>8879.7999999999993</v>
      </c>
      <c r="D15" s="183">
        <v>5426.8</v>
      </c>
      <c r="E15" s="183">
        <v>3578.6</v>
      </c>
      <c r="F15" s="183">
        <v>3453</v>
      </c>
      <c r="G15" s="183">
        <v>8405.5</v>
      </c>
      <c r="H15" s="183">
        <v>5218.3999999999996</v>
      </c>
      <c r="I15" s="183">
        <v>3513.6</v>
      </c>
      <c r="J15" s="183">
        <v>3187.1</v>
      </c>
      <c r="K15" s="184">
        <f t="shared" si="0"/>
        <v>94.6586634834118</v>
      </c>
    </row>
    <row r="16" spans="1:11" ht="30.75" customHeight="1">
      <c r="A16" s="182" t="s">
        <v>137</v>
      </c>
      <c r="B16" s="182" t="s">
        <v>138</v>
      </c>
      <c r="C16" s="183">
        <v>11719</v>
      </c>
      <c r="D16" s="183">
        <v>2630.1</v>
      </c>
      <c r="E16" s="183">
        <v>1038.2</v>
      </c>
      <c r="F16" s="183">
        <v>9088.9</v>
      </c>
      <c r="G16" s="183">
        <v>11497.9</v>
      </c>
      <c r="H16" s="183">
        <v>2588.8000000000002</v>
      </c>
      <c r="I16" s="183">
        <v>1034.7</v>
      </c>
      <c r="J16" s="183">
        <v>8909.1</v>
      </c>
      <c r="K16" s="184">
        <f t="shared" si="0"/>
        <v>98.113320249168012</v>
      </c>
    </row>
    <row r="17" spans="1:11" ht="42" customHeight="1">
      <c r="A17" s="182" t="s">
        <v>139</v>
      </c>
      <c r="B17" s="182" t="s">
        <v>251</v>
      </c>
      <c r="C17" s="183">
        <v>17483.400000000001</v>
      </c>
      <c r="D17" s="183">
        <v>13806.1</v>
      </c>
      <c r="E17" s="183">
        <v>9987.5</v>
      </c>
      <c r="F17" s="183">
        <v>3677.3</v>
      </c>
      <c r="G17" s="183">
        <v>16523.5</v>
      </c>
      <c r="H17" s="183">
        <v>13033.6</v>
      </c>
      <c r="I17" s="183">
        <v>9965.9</v>
      </c>
      <c r="J17" s="183">
        <v>3489.9</v>
      </c>
      <c r="K17" s="184">
        <f t="shared" si="0"/>
        <v>94.509649152910754</v>
      </c>
    </row>
    <row r="18" spans="1:11" ht="12.75" customHeight="1">
      <c r="A18" s="25"/>
      <c r="B18" s="185" t="s">
        <v>122</v>
      </c>
      <c r="C18" s="186">
        <f t="shared" ref="C18:J18" si="1">SUBTOTAL(9,C9:C17)</f>
        <v>134220.79999999999</v>
      </c>
      <c r="D18" s="186">
        <f t="shared" si="1"/>
        <v>97704.3</v>
      </c>
      <c r="E18" s="186">
        <f t="shared" si="1"/>
        <v>57057</v>
      </c>
      <c r="F18" s="186">
        <f t="shared" si="1"/>
        <v>36516.500000000007</v>
      </c>
      <c r="G18" s="186">
        <f t="shared" si="1"/>
        <v>129741.1</v>
      </c>
      <c r="H18" s="186">
        <f t="shared" si="1"/>
        <v>95624.400000000009</v>
      </c>
      <c r="I18" s="186">
        <f t="shared" si="1"/>
        <v>56810.600000000006</v>
      </c>
      <c r="J18" s="186">
        <f t="shared" si="1"/>
        <v>34116.699999999997</v>
      </c>
      <c r="K18" s="184">
        <f t="shared" si="0"/>
        <v>96.662439800686641</v>
      </c>
    </row>
    <row r="21" spans="1:11">
      <c r="E21" s="53"/>
      <c r="F21" s="53"/>
      <c r="G21" s="53"/>
    </row>
    <row r="22" spans="1:11">
      <c r="C22" s="44"/>
      <c r="D22" s="44"/>
      <c r="E22" s="44"/>
      <c r="F22" s="44"/>
      <c r="G22" s="44"/>
      <c r="H22" s="44"/>
      <c r="I22" s="44"/>
      <c r="J22" s="44"/>
    </row>
  </sheetData>
  <sheetProtection selectLockedCells="1"/>
  <mergeCells count="14">
    <mergeCell ref="K6:K8"/>
    <mergeCell ref="B2:J2"/>
    <mergeCell ref="A5:A8"/>
    <mergeCell ref="B5:B8"/>
    <mergeCell ref="D6:F6"/>
    <mergeCell ref="D7:E7"/>
    <mergeCell ref="F7:F8"/>
    <mergeCell ref="H7:I7"/>
    <mergeCell ref="J7:J8"/>
    <mergeCell ref="C5:F5"/>
    <mergeCell ref="G5:J5"/>
    <mergeCell ref="C6:C8"/>
    <mergeCell ref="G6:G8"/>
    <mergeCell ref="H6:J6"/>
  </mergeCells>
  <conditionalFormatting sqref="C18 G18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>
      <selection activeCell="J37" sqref="J37"/>
    </sheetView>
  </sheetViews>
  <sheetFormatPr defaultRowHeight="13.2"/>
  <cols>
    <col min="1" max="1" width="28.5546875" customWidth="1"/>
    <col min="2" max="2" width="10.6640625" customWidth="1"/>
    <col min="3" max="3" width="10.33203125" customWidth="1"/>
    <col min="4" max="4" width="10.109375" customWidth="1"/>
    <col min="5" max="5" width="9.5546875" customWidth="1"/>
    <col min="6" max="6" width="9" customWidth="1"/>
    <col min="7" max="7" width="9.5546875" customWidth="1"/>
    <col min="8" max="8" width="10.6640625" customWidth="1"/>
    <col min="9" max="9" width="10.109375" customWidth="1"/>
  </cols>
  <sheetData>
    <row r="1" spans="1:10">
      <c r="H1" s="285"/>
      <c r="I1" s="285" t="s">
        <v>214</v>
      </c>
    </row>
    <row r="2" spans="1:10" ht="14.25" customHeight="1"/>
    <row r="3" spans="1:10" ht="30.75" customHeight="1">
      <c r="A3" s="267" t="s">
        <v>302</v>
      </c>
      <c r="B3" s="267"/>
      <c r="C3" s="267"/>
      <c r="D3" s="267"/>
      <c r="E3" s="267"/>
      <c r="F3" s="267"/>
      <c r="G3" s="267"/>
      <c r="H3" s="267"/>
      <c r="I3" s="267"/>
      <c r="J3" s="41"/>
    </row>
    <row r="4" spans="1:10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>
      <c r="H5" s="36"/>
      <c r="I5" s="36" t="s">
        <v>211</v>
      </c>
    </row>
    <row r="6" spans="1:10" ht="27" customHeight="1">
      <c r="A6" s="268" t="s">
        <v>155</v>
      </c>
      <c r="B6" s="271" t="s">
        <v>322</v>
      </c>
      <c r="C6" s="272"/>
      <c r="D6" s="271" t="s">
        <v>303</v>
      </c>
      <c r="E6" s="272"/>
      <c r="F6" s="271" t="s">
        <v>304</v>
      </c>
      <c r="G6" s="272"/>
      <c r="H6" s="261" t="s">
        <v>278</v>
      </c>
      <c r="I6" s="262"/>
    </row>
    <row r="7" spans="1:10" ht="23.25" customHeight="1">
      <c r="A7" s="269"/>
      <c r="B7" s="263" t="s">
        <v>305</v>
      </c>
      <c r="C7" s="265" t="s">
        <v>223</v>
      </c>
      <c r="D7" s="263" t="s">
        <v>305</v>
      </c>
      <c r="E7" s="265" t="s">
        <v>223</v>
      </c>
      <c r="F7" s="263" t="s">
        <v>305</v>
      </c>
      <c r="G7" s="265" t="s">
        <v>223</v>
      </c>
      <c r="H7" s="261" t="s">
        <v>305</v>
      </c>
      <c r="I7" s="262"/>
    </row>
    <row r="8" spans="1:10" ht="18.75" customHeight="1">
      <c r="A8" s="270"/>
      <c r="B8" s="264"/>
      <c r="C8" s="266"/>
      <c r="D8" s="264"/>
      <c r="E8" s="266"/>
      <c r="F8" s="264"/>
      <c r="G8" s="266"/>
      <c r="H8" s="90" t="s">
        <v>306</v>
      </c>
      <c r="I8" s="84" t="s">
        <v>280</v>
      </c>
    </row>
    <row r="9" spans="1:10">
      <c r="A9" s="108" t="s">
        <v>159</v>
      </c>
      <c r="B9" s="109">
        <v>4856.3</v>
      </c>
      <c r="C9" s="110">
        <f>SUM(B9/B21*100)</f>
        <v>6.4647833512825601</v>
      </c>
      <c r="D9" s="109">
        <v>7772</v>
      </c>
      <c r="E9" s="110">
        <f>SUM(D9/D21*100)</f>
        <v>7.9653182745226649</v>
      </c>
      <c r="F9" s="109">
        <v>9701.9</v>
      </c>
      <c r="G9" s="110">
        <f>SUM(F9/F21*100)</f>
        <v>7.4778925105460026</v>
      </c>
      <c r="H9" s="109">
        <f t="shared" ref="H9:H20" si="0">SUM(F9-D9)</f>
        <v>1929.8999999999996</v>
      </c>
      <c r="I9" s="111">
        <f>SUM(F9/D9*100)</f>
        <v>124.83144621718991</v>
      </c>
    </row>
    <row r="10" spans="1:10">
      <c r="A10" s="112" t="s">
        <v>307</v>
      </c>
      <c r="B10" s="109">
        <v>1210</v>
      </c>
      <c r="C10" s="110">
        <f>SUM(B10/B21*100)</f>
        <v>1.6107711333838308</v>
      </c>
      <c r="D10" s="109">
        <v>1418</v>
      </c>
      <c r="E10" s="110">
        <f>SUM(D10/D21*100)</f>
        <v>1.453270884363502</v>
      </c>
      <c r="F10" s="109">
        <v>1741.7</v>
      </c>
      <c r="G10" s="110">
        <f>SUM(F10/F21*100)</f>
        <v>1.3424427571525137</v>
      </c>
      <c r="H10" s="109">
        <f t="shared" si="0"/>
        <v>323.70000000000005</v>
      </c>
      <c r="I10" s="111">
        <f>SUM(F10/D10*100)</f>
        <v>122.82792665726376</v>
      </c>
    </row>
    <row r="11" spans="1:10" ht="15" customHeight="1">
      <c r="A11" s="108" t="s">
        <v>308</v>
      </c>
      <c r="B11" s="109"/>
      <c r="C11" s="110"/>
      <c r="D11" s="109"/>
      <c r="E11" s="110"/>
      <c r="F11" s="109">
        <v>50</v>
      </c>
      <c r="G11" s="110"/>
      <c r="H11" s="109">
        <f t="shared" si="0"/>
        <v>50</v>
      </c>
      <c r="I11" s="111"/>
    </row>
    <row r="12" spans="1:10">
      <c r="A12" s="113" t="s">
        <v>160</v>
      </c>
      <c r="B12" s="109">
        <v>63.8</v>
      </c>
      <c r="C12" s="110">
        <f>SUM(B12/B21*100)</f>
        <v>8.4931568851147429E-2</v>
      </c>
      <c r="D12" s="109">
        <v>221</v>
      </c>
      <c r="E12" s="110">
        <f>SUM(D12/D21*100)</f>
        <v>0.22649708423436812</v>
      </c>
      <c r="F12" s="109">
        <v>112.7</v>
      </c>
      <c r="G12" s="110">
        <f>SUM(F12/F21*100)</f>
        <v>8.686530328477253E-2</v>
      </c>
      <c r="H12" s="109">
        <f t="shared" si="0"/>
        <v>-108.3</v>
      </c>
      <c r="I12" s="111">
        <f t="shared" ref="I12:I21" si="1">SUM(F12/D12*100)</f>
        <v>50.995475113122168</v>
      </c>
    </row>
    <row r="13" spans="1:10" ht="26.4">
      <c r="A13" s="114" t="s">
        <v>161</v>
      </c>
      <c r="B13" s="109">
        <v>810.3</v>
      </c>
      <c r="C13" s="110">
        <f>SUM(B13/B21*100)</f>
        <v>1.0786841730420809</v>
      </c>
      <c r="D13" s="109">
        <v>1014</v>
      </c>
      <c r="E13" s="110">
        <f>SUM(D13/D21*100)</f>
        <v>1.0392219158988656</v>
      </c>
      <c r="F13" s="109">
        <v>1035.5999999999999</v>
      </c>
      <c r="G13" s="110">
        <f>SUM(F13/F21*100)</f>
        <v>0.79820504065404085</v>
      </c>
      <c r="H13" s="109">
        <f t="shared" si="0"/>
        <v>21.599999999999909</v>
      </c>
      <c r="I13" s="111">
        <f t="shared" si="1"/>
        <v>102.13017751479289</v>
      </c>
    </row>
    <row r="14" spans="1:10">
      <c r="A14" s="115" t="s">
        <v>162</v>
      </c>
      <c r="B14" s="109">
        <v>10715.7</v>
      </c>
      <c r="C14" s="110">
        <f>SUM(B14/B21*100)</f>
        <v>14.264909284298444</v>
      </c>
      <c r="D14" s="109">
        <v>12142</v>
      </c>
      <c r="E14" s="110">
        <f>SUM(D14/D21*100)</f>
        <v>12.444016274994107</v>
      </c>
      <c r="F14" s="109">
        <v>13126</v>
      </c>
      <c r="G14" s="110">
        <f>SUM(F14/F21*100)</f>
        <v>10.117071614160816</v>
      </c>
      <c r="H14" s="109">
        <f t="shared" si="0"/>
        <v>984</v>
      </c>
      <c r="I14" s="111">
        <f t="shared" si="1"/>
        <v>108.10410146598583</v>
      </c>
    </row>
    <row r="15" spans="1:10">
      <c r="A15" s="116" t="s">
        <v>163</v>
      </c>
      <c r="B15" s="109">
        <v>4779.1000000000004</v>
      </c>
      <c r="C15" s="110">
        <f>SUM(B15/B21*100)</f>
        <v>6.3620134905410461</v>
      </c>
      <c r="D15" s="109">
        <v>7473</v>
      </c>
      <c r="E15" s="110">
        <f>SUM(D15/D21*100)</f>
        <v>7.6588810429114611</v>
      </c>
      <c r="F15" s="109">
        <v>7539.8</v>
      </c>
      <c r="G15" s="110">
        <f>SUM(F15/F21*100)</f>
        <v>5.8114198199336986</v>
      </c>
      <c r="H15" s="109">
        <f t="shared" si="0"/>
        <v>66.800000000000182</v>
      </c>
      <c r="I15" s="111">
        <f t="shared" si="1"/>
        <v>100.89388465141175</v>
      </c>
    </row>
    <row r="16" spans="1:10">
      <c r="A16" s="113" t="s">
        <v>164</v>
      </c>
      <c r="B16" s="109">
        <v>801.3</v>
      </c>
      <c r="C16" s="110">
        <f>SUM(B16/B21*100)</f>
        <v>1.0667032307276558</v>
      </c>
      <c r="D16" s="109">
        <v>1461</v>
      </c>
      <c r="E16" s="110">
        <f>SUM(D16/D21*100)</f>
        <v>1.4973404527891938</v>
      </c>
      <c r="F16" s="109">
        <v>2135.6999999999998</v>
      </c>
      <c r="G16" s="110">
        <f>SUM(F16/F21*100)</f>
        <v>1.6461244740487015</v>
      </c>
      <c r="H16" s="109">
        <f t="shared" si="0"/>
        <v>674.69999999999982</v>
      </c>
      <c r="I16" s="111">
        <f t="shared" si="1"/>
        <v>146.18069815195071</v>
      </c>
    </row>
    <row r="17" spans="1:9">
      <c r="A17" s="117" t="s">
        <v>309</v>
      </c>
      <c r="B17" s="109">
        <v>1620.8</v>
      </c>
      <c r="C17" s="110">
        <f>SUM(B17/B21*100)</f>
        <v>2.157634589246705</v>
      </c>
      <c r="D17" s="109">
        <v>1539</v>
      </c>
      <c r="E17" s="110">
        <f>SUM(D17/D21*100)</f>
        <v>1.5772806001660293</v>
      </c>
      <c r="F17" s="109">
        <v>2037.1</v>
      </c>
      <c r="G17" s="110">
        <f>SUM(F17/F21*100)</f>
        <v>1.570126968246762</v>
      </c>
      <c r="H17" s="109">
        <f t="shared" si="0"/>
        <v>498.09999999999991</v>
      </c>
      <c r="I17" s="111">
        <f t="shared" si="1"/>
        <v>132.36517218973358</v>
      </c>
    </row>
    <row r="18" spans="1:9">
      <c r="A18" s="118" t="s">
        <v>165</v>
      </c>
      <c r="B18" s="109">
        <v>6121.6</v>
      </c>
      <c r="C18" s="110">
        <f>SUM(B18/B21*100)</f>
        <v>8.1491707191094704</v>
      </c>
      <c r="D18" s="109">
        <v>8442</v>
      </c>
      <c r="E18" s="110">
        <f>SUM(D18/D21*100)</f>
        <v>8.6519836430159973</v>
      </c>
      <c r="F18" s="109">
        <v>20725.099999999999</v>
      </c>
      <c r="G18" s="110">
        <f>SUM(F18/F21*100)</f>
        <v>15.974197844784726</v>
      </c>
      <c r="H18" s="109">
        <f t="shared" si="0"/>
        <v>12283.099999999999</v>
      </c>
      <c r="I18" s="111">
        <f t="shared" si="1"/>
        <v>245.49988154465763</v>
      </c>
    </row>
    <row r="19" spans="1:9">
      <c r="A19" s="117" t="s">
        <v>166</v>
      </c>
      <c r="B19" s="109">
        <v>34521.300000000003</v>
      </c>
      <c r="C19" s="110">
        <v>42.1</v>
      </c>
      <c r="D19" s="109">
        <v>43580</v>
      </c>
      <c r="E19" s="110">
        <f>SUM(D19/D21*100)</f>
        <v>44.663995162596208</v>
      </c>
      <c r="F19" s="109">
        <v>54525.599999999999</v>
      </c>
      <c r="G19" s="110">
        <f>SUM(F19/F21*100)</f>
        <v>42.026466555316702</v>
      </c>
      <c r="H19" s="109">
        <f t="shared" si="0"/>
        <v>10945.599999999999</v>
      </c>
      <c r="I19" s="111">
        <f t="shared" si="1"/>
        <v>125.11610830656264</v>
      </c>
    </row>
    <row r="20" spans="1:9">
      <c r="A20" s="113" t="s">
        <v>167</v>
      </c>
      <c r="B20" s="109">
        <v>9619.1</v>
      </c>
      <c r="C20" s="110">
        <f>SUM(B20/B21*100)</f>
        <v>12.80509802407637</v>
      </c>
      <c r="D20" s="109">
        <v>12511</v>
      </c>
      <c r="E20" s="110">
        <f>SUM(D20/D21*100)</f>
        <v>12.822194664507599</v>
      </c>
      <c r="F20" s="109">
        <v>17009.900000000001</v>
      </c>
      <c r="G20" s="110">
        <f>SUM(F20/F21*100)</f>
        <v>13.110648822925041</v>
      </c>
      <c r="H20" s="109">
        <f t="shared" si="0"/>
        <v>4498.9000000000015</v>
      </c>
      <c r="I20" s="111">
        <f t="shared" si="1"/>
        <v>135.95955559107986</v>
      </c>
    </row>
    <row r="21" spans="1:9" ht="13.8">
      <c r="A21" s="85" t="s">
        <v>321</v>
      </c>
      <c r="B21" s="86">
        <f>SUM(B9:B20)</f>
        <v>75119.3</v>
      </c>
      <c r="C21" s="86">
        <f>SUM(B21/B21*100)</f>
        <v>100</v>
      </c>
      <c r="D21" s="86">
        <f>SUM(D9:D20)</f>
        <v>97573</v>
      </c>
      <c r="E21" s="86">
        <f>SUM(D21/D21*100)</f>
        <v>100</v>
      </c>
      <c r="F21" s="86">
        <f>SUM(F9:F20)</f>
        <v>129741.1</v>
      </c>
      <c r="G21" s="86">
        <f>SUM(F21/F21*100)</f>
        <v>100</v>
      </c>
      <c r="H21" s="86">
        <f>SUM(H9:H20)</f>
        <v>32168.1</v>
      </c>
      <c r="I21" s="87">
        <f t="shared" si="1"/>
        <v>132.96823916452297</v>
      </c>
    </row>
    <row r="23" spans="1:9">
      <c r="H23" s="37"/>
    </row>
    <row r="24" spans="1:9">
      <c r="D24" s="9"/>
      <c r="E24" s="9"/>
    </row>
  </sheetData>
  <mergeCells count="13">
    <mergeCell ref="H7:I7"/>
    <mergeCell ref="F7:F8"/>
    <mergeCell ref="G7:G8"/>
    <mergeCell ref="A3:I3"/>
    <mergeCell ref="A6:A8"/>
    <mergeCell ref="B6:C6"/>
    <mergeCell ref="D6:E6"/>
    <mergeCell ref="F6:G6"/>
    <mergeCell ref="H6:I6"/>
    <mergeCell ref="B7:B8"/>
    <mergeCell ref="C7:C8"/>
    <mergeCell ref="D7:D8"/>
    <mergeCell ref="E7:E8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Normal="100" workbookViewId="0">
      <selection activeCell="L6" sqref="L6"/>
    </sheetView>
  </sheetViews>
  <sheetFormatPr defaultRowHeight="13.2"/>
  <cols>
    <col min="1" max="1" width="31.33203125" customWidth="1"/>
    <col min="2" max="2" width="10.109375" customWidth="1"/>
    <col min="3" max="3" width="10.44140625" customWidth="1"/>
    <col min="4" max="4" width="9.21875" customWidth="1"/>
    <col min="5" max="5" width="11" customWidth="1"/>
    <col min="6" max="6" width="10.33203125" customWidth="1"/>
    <col min="7" max="7" width="11.33203125" customWidth="1"/>
    <col min="8" max="8" width="8.6640625" customWidth="1"/>
    <col min="9" max="9" width="9.5546875" customWidth="1"/>
    <col min="10" max="10" width="11.6640625" customWidth="1"/>
  </cols>
  <sheetData>
    <row r="1" spans="1:10">
      <c r="I1" s="47"/>
      <c r="J1" s="88" t="s">
        <v>213</v>
      </c>
    </row>
    <row r="2" spans="1:10">
      <c r="A2" s="267"/>
      <c r="B2" s="267"/>
      <c r="C2" s="267"/>
      <c r="D2" s="267"/>
      <c r="E2" s="267"/>
      <c r="F2" s="267"/>
      <c r="G2" s="267"/>
      <c r="H2" s="267"/>
      <c r="I2" s="267"/>
    </row>
    <row r="3" spans="1:10" ht="12.75" customHeight="1">
      <c r="A3" s="267" t="s">
        <v>326</v>
      </c>
      <c r="B3" s="267"/>
      <c r="C3" s="267"/>
      <c r="D3" s="267"/>
      <c r="E3" s="267"/>
      <c r="F3" s="267"/>
      <c r="G3" s="267"/>
      <c r="H3" s="267"/>
      <c r="I3" s="267"/>
      <c r="J3" s="91"/>
    </row>
    <row r="4" spans="1:10" ht="15" customHeight="1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>
      <c r="J5" s="32" t="s">
        <v>211</v>
      </c>
    </row>
    <row r="6" spans="1:10" ht="79.2">
      <c r="A6" s="51" t="s">
        <v>155</v>
      </c>
      <c r="B6" s="51" t="s">
        <v>294</v>
      </c>
      <c r="C6" s="52" t="s">
        <v>295</v>
      </c>
      <c r="D6" s="52" t="s">
        <v>404</v>
      </c>
      <c r="E6" s="52" t="s">
        <v>296</v>
      </c>
      <c r="F6" s="52" t="s">
        <v>406</v>
      </c>
      <c r="G6" s="52" t="s">
        <v>407</v>
      </c>
      <c r="H6" s="71" t="s">
        <v>223</v>
      </c>
      <c r="I6" s="71" t="s">
        <v>405</v>
      </c>
      <c r="J6" s="71" t="s">
        <v>408</v>
      </c>
    </row>
    <row r="7" spans="1:10">
      <c r="A7" s="99" t="s">
        <v>310</v>
      </c>
      <c r="B7" s="99">
        <f>11085.7-170-220-1383.6</f>
        <v>9312.1</v>
      </c>
      <c r="C7" s="15">
        <f>12209.5-1383.6-220-370</f>
        <v>10235.9</v>
      </c>
      <c r="D7" s="15">
        <f>11493.6-1383.6-358.1-8.7</f>
        <v>9743.1999999999989</v>
      </c>
      <c r="E7" s="99">
        <f>SUM(C7-B7)</f>
        <v>923.79999999999927</v>
      </c>
      <c r="F7" s="99">
        <f>SUM(D7-C7)</f>
        <v>-492.70000000000073</v>
      </c>
      <c r="G7" s="100">
        <f>SUM(D7/C7*100)</f>
        <v>95.186549301966608</v>
      </c>
      <c r="H7" s="101">
        <f>SUM(D7/D19*100)</f>
        <v>7.5097251372155771</v>
      </c>
      <c r="I7" s="15">
        <f>9189.8-1297.8-114.8-71.9</f>
        <v>7705.2999999999993</v>
      </c>
      <c r="J7" s="100">
        <f>SUM(D7-I7)</f>
        <v>2037.8999999999996</v>
      </c>
    </row>
    <row r="8" spans="1:10" ht="15.75" customHeight="1">
      <c r="A8" s="102" t="s">
        <v>222</v>
      </c>
      <c r="B8" s="102">
        <f>1383.6+170</f>
        <v>1553.6</v>
      </c>
      <c r="C8" s="103">
        <f>1383.6+370</f>
        <v>1753.6</v>
      </c>
      <c r="D8" s="102">
        <f>1383.6+358.1</f>
        <v>1741.6999999999998</v>
      </c>
      <c r="E8" s="102">
        <f>SUM(C8-B8)</f>
        <v>200</v>
      </c>
      <c r="F8" s="102">
        <f t="shared" ref="F8:F18" si="0">SUM(D8-C8)</f>
        <v>-11.900000000000091</v>
      </c>
      <c r="G8" s="34">
        <f t="shared" ref="G8:G19" si="1">SUM(D8/C8*100)</f>
        <v>99.321395985401452</v>
      </c>
      <c r="H8" s="101">
        <f>SUM(D8/D19*100)</f>
        <v>1.3424427571525135</v>
      </c>
      <c r="I8" s="102">
        <f>1297.8+114.8</f>
        <v>1412.6</v>
      </c>
      <c r="J8" s="34">
        <f>SUM(D8-I8)</f>
        <v>329.09999999999991</v>
      </c>
    </row>
    <row r="9" spans="1:10">
      <c r="A9" s="102" t="s">
        <v>311</v>
      </c>
      <c r="B9" s="102">
        <v>220</v>
      </c>
      <c r="C9" s="103">
        <v>220</v>
      </c>
      <c r="D9" s="102">
        <v>8.6999999999999993</v>
      </c>
      <c r="E9" s="102">
        <f>SUM(C9-B9)</f>
        <v>0</v>
      </c>
      <c r="F9" s="102">
        <f t="shared" si="0"/>
        <v>-211.3</v>
      </c>
      <c r="G9" s="34">
        <f t="shared" si="1"/>
        <v>3.9545454545454541</v>
      </c>
      <c r="H9" s="101">
        <f>SUM(D9/D19*100)</f>
        <v>6.7056622766417107E-3</v>
      </c>
      <c r="I9" s="104">
        <v>71.900000000000006</v>
      </c>
      <c r="J9" s="34">
        <f>SUM(D9-I9)</f>
        <v>-63.2</v>
      </c>
    </row>
    <row r="10" spans="1:10">
      <c r="A10" s="102" t="s">
        <v>312</v>
      </c>
      <c r="B10" s="102">
        <v>131</v>
      </c>
      <c r="C10" s="103">
        <v>193.5</v>
      </c>
      <c r="D10" s="102">
        <v>112.7</v>
      </c>
      <c r="E10" s="102">
        <f t="shared" ref="E10:E18" si="2">SUM(C10-B10)</f>
        <v>62.5</v>
      </c>
      <c r="F10" s="102">
        <f t="shared" si="0"/>
        <v>-80.8</v>
      </c>
      <c r="G10" s="34">
        <f t="shared" si="1"/>
        <v>58.242894056847547</v>
      </c>
      <c r="H10" s="101">
        <f>SUM(D10/D19*100)</f>
        <v>8.686530328477253E-2</v>
      </c>
      <c r="I10" s="102">
        <v>221.4</v>
      </c>
      <c r="J10" s="34">
        <f t="shared" ref="J10:J17" si="3">SUM(D10-I10)</f>
        <v>-108.7</v>
      </c>
    </row>
    <row r="11" spans="1:10" ht="16.5" customHeight="1">
      <c r="A11" s="105" t="s">
        <v>313</v>
      </c>
      <c r="B11" s="105">
        <v>1099.2</v>
      </c>
      <c r="C11" s="106">
        <v>1035.5999999999999</v>
      </c>
      <c r="D11" s="102">
        <v>1035.5999999999999</v>
      </c>
      <c r="E11" s="102">
        <f t="shared" si="2"/>
        <v>-63.600000000000136</v>
      </c>
      <c r="F11" s="102">
        <f t="shared" si="0"/>
        <v>0</v>
      </c>
      <c r="G11" s="34">
        <f t="shared" si="1"/>
        <v>100</v>
      </c>
      <c r="H11" s="101">
        <f>SUM(D11/D19*100)</f>
        <v>0.79820504065404085</v>
      </c>
      <c r="I11" s="102">
        <v>1013.9</v>
      </c>
      <c r="J11" s="34">
        <f>SUM(D11-I11)</f>
        <v>21.699999999999932</v>
      </c>
    </row>
    <row r="12" spans="1:10">
      <c r="A12" s="102" t="s">
        <v>314</v>
      </c>
      <c r="B12" s="102">
        <v>14014.8</v>
      </c>
      <c r="C12" s="34">
        <v>14041.5</v>
      </c>
      <c r="D12" s="102">
        <v>13126</v>
      </c>
      <c r="E12" s="102">
        <f t="shared" si="2"/>
        <v>26.700000000000728</v>
      </c>
      <c r="F12" s="102">
        <f t="shared" si="0"/>
        <v>-915.5</v>
      </c>
      <c r="G12" s="34">
        <f t="shared" si="1"/>
        <v>93.480041306128257</v>
      </c>
      <c r="H12" s="101">
        <f>SUM(D12/D19*100)</f>
        <v>10.117071614160816</v>
      </c>
      <c r="I12" s="102">
        <v>12142</v>
      </c>
      <c r="J12" s="34">
        <f t="shared" si="3"/>
        <v>984</v>
      </c>
    </row>
    <row r="13" spans="1:10">
      <c r="A13" s="102" t="s">
        <v>315</v>
      </c>
      <c r="B13" s="102">
        <v>7281.8</v>
      </c>
      <c r="C13" s="103">
        <v>7960.2</v>
      </c>
      <c r="D13" s="102">
        <v>7539.8</v>
      </c>
      <c r="E13" s="102">
        <f t="shared" si="2"/>
        <v>678.39999999999964</v>
      </c>
      <c r="F13" s="102">
        <f t="shared" si="0"/>
        <v>-420.39999999999964</v>
      </c>
      <c r="G13" s="34">
        <f t="shared" si="1"/>
        <v>94.718725660159294</v>
      </c>
      <c r="H13" s="101">
        <f>SUM(D13/D19*100)</f>
        <v>5.8114198199336986</v>
      </c>
      <c r="I13" s="102">
        <v>7472.6</v>
      </c>
      <c r="J13" s="34">
        <f t="shared" si="3"/>
        <v>67.199999999999818</v>
      </c>
    </row>
    <row r="14" spans="1:10">
      <c r="A14" s="102" t="s">
        <v>316</v>
      </c>
      <c r="B14" s="102">
        <v>3491.8</v>
      </c>
      <c r="C14" s="103">
        <v>2439.5</v>
      </c>
      <c r="D14" s="102">
        <v>2135.6999999999998</v>
      </c>
      <c r="E14" s="102">
        <f t="shared" si="2"/>
        <v>-1052.3000000000002</v>
      </c>
      <c r="F14" s="102">
        <f t="shared" si="0"/>
        <v>-303.80000000000018</v>
      </c>
      <c r="G14" s="34">
        <f t="shared" si="1"/>
        <v>87.546628407460531</v>
      </c>
      <c r="H14" s="101">
        <f>SUM(D14/D19*100)</f>
        <v>1.6461244740487015</v>
      </c>
      <c r="I14" s="102">
        <v>1460.8</v>
      </c>
      <c r="J14" s="34">
        <f t="shared" si="3"/>
        <v>674.89999999999986</v>
      </c>
    </row>
    <row r="15" spans="1:10">
      <c r="A15" s="102" t="s">
        <v>317</v>
      </c>
      <c r="B15" s="102">
        <v>2176.6999999999998</v>
      </c>
      <c r="C15" s="103">
        <v>2103.1999999999998</v>
      </c>
      <c r="D15" s="102">
        <v>2037.1</v>
      </c>
      <c r="E15" s="102">
        <f t="shared" si="2"/>
        <v>-73.5</v>
      </c>
      <c r="F15" s="102">
        <f t="shared" si="0"/>
        <v>-66.099999999999909</v>
      </c>
      <c r="G15" s="34">
        <f t="shared" si="1"/>
        <v>96.857170026626093</v>
      </c>
      <c r="H15" s="101">
        <f>SUM(D15/D19*100)</f>
        <v>1.570126968246762</v>
      </c>
      <c r="I15" s="102">
        <v>1539.5</v>
      </c>
      <c r="J15" s="34">
        <f t="shared" si="3"/>
        <v>497.59999999999991</v>
      </c>
    </row>
    <row r="16" spans="1:10">
      <c r="A16" s="102" t="s">
        <v>318</v>
      </c>
      <c r="B16" s="102">
        <v>17998.099999999999</v>
      </c>
      <c r="C16" s="103">
        <v>21491.7</v>
      </c>
      <c r="D16" s="102">
        <v>20725.099999999999</v>
      </c>
      <c r="E16" s="102">
        <f t="shared" si="2"/>
        <v>3493.6000000000022</v>
      </c>
      <c r="F16" s="102">
        <f t="shared" si="0"/>
        <v>-766.60000000000218</v>
      </c>
      <c r="G16" s="34">
        <f t="shared" si="1"/>
        <v>96.433041592800933</v>
      </c>
      <c r="H16" s="101">
        <f>SUM(D16/D19*100)</f>
        <v>15.974197844784726</v>
      </c>
      <c r="I16" s="102">
        <v>8442.1</v>
      </c>
      <c r="J16" s="34">
        <f t="shared" si="3"/>
        <v>12282.999999999998</v>
      </c>
    </row>
    <row r="17" spans="1:10">
      <c r="A17" s="102" t="s">
        <v>319</v>
      </c>
      <c r="B17" s="102">
        <v>52038.1</v>
      </c>
      <c r="C17" s="103">
        <v>55283.6</v>
      </c>
      <c r="D17" s="102">
        <v>54525.599999999999</v>
      </c>
      <c r="E17" s="102">
        <f t="shared" si="2"/>
        <v>3245.5</v>
      </c>
      <c r="F17" s="102">
        <f t="shared" si="0"/>
        <v>-758</v>
      </c>
      <c r="G17" s="34">
        <f t="shared" si="1"/>
        <v>98.628888133189591</v>
      </c>
      <c r="H17" s="101">
        <f>SUM(D17/D19*100)</f>
        <v>42.026466555316702</v>
      </c>
      <c r="I17" s="102">
        <v>43580.5</v>
      </c>
      <c r="J17" s="34">
        <f t="shared" si="3"/>
        <v>10945.099999999999</v>
      </c>
    </row>
    <row r="18" spans="1:10">
      <c r="A18" s="102" t="s">
        <v>320</v>
      </c>
      <c r="B18" s="102">
        <v>14524.5</v>
      </c>
      <c r="C18" s="103">
        <v>17462.5</v>
      </c>
      <c r="D18" s="102">
        <v>17009.900000000001</v>
      </c>
      <c r="E18" s="107">
        <f t="shared" si="2"/>
        <v>2938</v>
      </c>
      <c r="F18" s="107">
        <f t="shared" si="0"/>
        <v>-452.59999999999854</v>
      </c>
      <c r="G18" s="34">
        <f t="shared" si="1"/>
        <v>97.408160343593423</v>
      </c>
      <c r="H18" s="101">
        <f>SUM(D18/D19*100)</f>
        <v>13.110648822925041</v>
      </c>
      <c r="I18" s="102">
        <v>12510.1</v>
      </c>
      <c r="J18" s="34">
        <f>SUM(D18-I18)</f>
        <v>4499.8000000000011</v>
      </c>
    </row>
    <row r="19" spans="1:10">
      <c r="A19" s="97"/>
      <c r="B19" s="92">
        <f>SUM(B7:B18)</f>
        <v>123841.7</v>
      </c>
      <c r="C19" s="93">
        <f>SUM(C7:C18)</f>
        <v>134220.79999999999</v>
      </c>
      <c r="D19" s="93">
        <f>SUM(D7:D18)</f>
        <v>129741.1</v>
      </c>
      <c r="E19" s="94">
        <f>SUM(E7:E18)</f>
        <v>10379.100000000002</v>
      </c>
      <c r="F19" s="94">
        <f>SUM(F7:F18)</f>
        <v>-4479.7000000000007</v>
      </c>
      <c r="G19" s="1">
        <f t="shared" si="1"/>
        <v>96.662439800686641</v>
      </c>
      <c r="H19" s="95">
        <f>SUM(D19/D19*100)</f>
        <v>100</v>
      </c>
      <c r="I19" s="96">
        <f>SUM(I7:I18)</f>
        <v>97572.700000000012</v>
      </c>
      <c r="J19" s="1">
        <f>SUM(D19-I19)</f>
        <v>32168.399999999994</v>
      </c>
    </row>
    <row r="22" spans="1:10">
      <c r="D22" s="9"/>
      <c r="E22" s="9"/>
      <c r="F22" s="9"/>
    </row>
  </sheetData>
  <mergeCells count="2">
    <mergeCell ref="A2:I2"/>
    <mergeCell ref="A3:I3"/>
  </mergeCells>
  <phoneticPr fontId="2" type="noConversion"/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zoomScaleNormal="100" workbookViewId="0">
      <selection activeCell="N29" sqref="N29"/>
    </sheetView>
  </sheetViews>
  <sheetFormatPr defaultRowHeight="13.2"/>
  <cols>
    <col min="1" max="1" width="4.88671875" customWidth="1"/>
    <col min="2" max="2" width="28.6640625" customWidth="1"/>
    <col min="3" max="3" width="7.88671875" hidden="1" customWidth="1"/>
    <col min="4" max="4" width="6.44140625" hidden="1" customWidth="1"/>
    <col min="5" max="5" width="9" customWidth="1"/>
    <col min="6" max="6" width="6.33203125" customWidth="1"/>
    <col min="7" max="7" width="8.88671875" customWidth="1"/>
    <col min="8" max="8" width="6.44140625" customWidth="1"/>
    <col min="9" max="9" width="9" customWidth="1"/>
    <col min="10" max="10" width="6.44140625" customWidth="1"/>
    <col min="11" max="11" width="7.88671875" customWidth="1"/>
    <col min="12" max="12" width="6.88671875" customWidth="1"/>
  </cols>
  <sheetData>
    <row r="1" spans="1:12">
      <c r="J1" s="284"/>
      <c r="K1" s="273" t="s">
        <v>216</v>
      </c>
      <c r="L1" s="273"/>
    </row>
    <row r="3" spans="1:12">
      <c r="A3" s="274" t="s">
        <v>275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>
      <c r="A4" s="275" t="s">
        <v>215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</row>
    <row r="6" spans="1:12">
      <c r="K6" s="276" t="s">
        <v>211</v>
      </c>
      <c r="L6" s="277"/>
    </row>
    <row r="7" spans="1:12" ht="24" customHeight="1">
      <c r="A7" s="268" t="s">
        <v>259</v>
      </c>
      <c r="B7" s="278" t="s">
        <v>276</v>
      </c>
      <c r="C7" s="215" t="s">
        <v>277</v>
      </c>
      <c r="D7" s="280" t="s">
        <v>223</v>
      </c>
      <c r="E7" s="215" t="s">
        <v>322</v>
      </c>
      <c r="F7" s="280" t="s">
        <v>223</v>
      </c>
      <c r="G7" s="215" t="s">
        <v>303</v>
      </c>
      <c r="H7" s="280" t="s">
        <v>223</v>
      </c>
      <c r="I7" s="215" t="s">
        <v>304</v>
      </c>
      <c r="J7" s="280" t="s">
        <v>223</v>
      </c>
      <c r="K7" s="282" t="s">
        <v>278</v>
      </c>
      <c r="L7" s="283"/>
    </row>
    <row r="8" spans="1:12" ht="28.5" customHeight="1">
      <c r="A8" s="270"/>
      <c r="B8" s="279"/>
      <c r="C8" s="216"/>
      <c r="D8" s="281"/>
      <c r="E8" s="216"/>
      <c r="F8" s="281"/>
      <c r="G8" s="216"/>
      <c r="H8" s="281"/>
      <c r="I8" s="216"/>
      <c r="J8" s="281"/>
      <c r="K8" s="56" t="s">
        <v>279</v>
      </c>
      <c r="L8" s="57" t="s">
        <v>280</v>
      </c>
    </row>
    <row r="9" spans="1:12" ht="24" customHeight="1">
      <c r="A9" s="58" t="s">
        <v>0</v>
      </c>
      <c r="B9" s="59" t="s">
        <v>300</v>
      </c>
      <c r="C9" s="60">
        <f>SUM(C10+C11)</f>
        <v>28117.899999999998</v>
      </c>
      <c r="D9" s="60">
        <v>55.2</v>
      </c>
      <c r="E9" s="60">
        <f>SUM(E10+E11)</f>
        <v>40308.700000000004</v>
      </c>
      <c r="F9" s="60">
        <f>SUM(F10+F11)</f>
        <v>53.659578829941175</v>
      </c>
      <c r="G9" s="60">
        <f t="shared" ref="G9" si="0">SUM(G10+G11)</f>
        <v>48481</v>
      </c>
      <c r="H9" s="60">
        <f>SUM(H10+H11)</f>
        <v>49.687053858302576</v>
      </c>
      <c r="I9" s="60">
        <f>SUM(I10+I11)</f>
        <v>57708.299999999996</v>
      </c>
      <c r="J9" s="60">
        <f>SUM(J10+J11)</f>
        <v>44.479582799899184</v>
      </c>
      <c r="K9" s="61">
        <f>SUM(I9-G9)</f>
        <v>9227.2999999999956</v>
      </c>
      <c r="L9" s="1">
        <f t="shared" ref="L9:L11" si="1">SUM(I9/G9*100)</f>
        <v>119.03281697984775</v>
      </c>
    </row>
    <row r="10" spans="1:12" ht="17.25" customHeight="1">
      <c r="A10" s="16" t="s">
        <v>8</v>
      </c>
      <c r="B10" s="46" t="s">
        <v>281</v>
      </c>
      <c r="C10" s="31">
        <v>21523.599999999999</v>
      </c>
      <c r="D10" s="31">
        <v>42.3</v>
      </c>
      <c r="E10" s="31">
        <v>39707.300000000003</v>
      </c>
      <c r="F10" s="31">
        <f>SUM(E10/E40*100)</f>
        <v>52.858985640175028</v>
      </c>
      <c r="G10" s="31">
        <v>47742.2</v>
      </c>
      <c r="H10" s="31">
        <f>SUM(G10/G40*100)</f>
        <v>48.929874852289622</v>
      </c>
      <c r="I10" s="31">
        <v>56810.6</v>
      </c>
      <c r="J10" s="31">
        <f>SUM(I10/I40*100)</f>
        <v>43.787666360158809</v>
      </c>
      <c r="K10" s="33">
        <f>SUM(I10-G10)</f>
        <v>9068.4000000000015</v>
      </c>
      <c r="L10" s="33">
        <f t="shared" si="1"/>
        <v>118.99451638173358</v>
      </c>
    </row>
    <row r="11" spans="1:12">
      <c r="A11" s="16" t="s">
        <v>282</v>
      </c>
      <c r="B11" s="30" t="s">
        <v>283</v>
      </c>
      <c r="C11" s="31">
        <v>6594.3</v>
      </c>
      <c r="D11" s="31" t="e">
        <f>SUM(C11/C40*100)</f>
        <v>#REF!</v>
      </c>
      <c r="E11" s="31">
        <v>601.4</v>
      </c>
      <c r="F11" s="31">
        <f t="shared" ref="F11:F22" si="2">SUM(E11/$E$40*100)</f>
        <v>0.80059318976614535</v>
      </c>
      <c r="G11" s="31">
        <v>738.8</v>
      </c>
      <c r="H11" s="31">
        <f>SUM(G11/G40*100)</f>
        <v>0.7571790060129524</v>
      </c>
      <c r="I11" s="31">
        <v>897.7</v>
      </c>
      <c r="J11" s="31">
        <f>SUM(I11/I40*100)</f>
        <v>0.6919164397403752</v>
      </c>
      <c r="K11" s="33">
        <f>SUM(I11-G11)</f>
        <v>158.90000000000009</v>
      </c>
      <c r="L11" s="33">
        <f t="shared" si="1"/>
        <v>121.50785056848945</v>
      </c>
    </row>
    <row r="12" spans="1:12">
      <c r="A12" s="26" t="s">
        <v>1</v>
      </c>
      <c r="B12" s="25" t="s">
        <v>226</v>
      </c>
      <c r="C12" s="24">
        <f>SUM(C13:C27)</f>
        <v>11961.6</v>
      </c>
      <c r="D12" s="24">
        <v>24.6</v>
      </c>
      <c r="E12" s="24">
        <f>SUM(E13:E27)</f>
        <v>13395.7</v>
      </c>
      <c r="F12" s="24">
        <f t="shared" si="2"/>
        <v>17.832567662371719</v>
      </c>
      <c r="G12" s="24">
        <f>SUM(G13:G27)</f>
        <v>18631.800000000003</v>
      </c>
      <c r="H12" s="24">
        <f>SUM(G12/G40*100)</f>
        <v>19.095300222295787</v>
      </c>
      <c r="I12" s="24">
        <f>SUM(I13:I27)</f>
        <v>20209.5</v>
      </c>
      <c r="J12" s="24">
        <f>SUM(I12/I40*100)</f>
        <v>15.576791009171343</v>
      </c>
      <c r="K12" s="1">
        <f>SUM(I12-G12)</f>
        <v>1577.6999999999971</v>
      </c>
      <c r="L12" s="1">
        <f>SUM(I12/G12*100)</f>
        <v>108.46778089073518</v>
      </c>
    </row>
    <row r="13" spans="1:12">
      <c r="A13" s="16" t="s">
        <v>168</v>
      </c>
      <c r="B13" s="2" t="s">
        <v>140</v>
      </c>
      <c r="C13" s="31">
        <v>1256.9000000000001</v>
      </c>
      <c r="D13" s="31" t="e">
        <f>SUM(C13/C40*100)</f>
        <v>#REF!</v>
      </c>
      <c r="E13" s="31">
        <v>814.7</v>
      </c>
      <c r="F13" s="31">
        <f t="shared" si="2"/>
        <v>1.0845415226180222</v>
      </c>
      <c r="G13" s="31">
        <v>1294.4000000000001</v>
      </c>
      <c r="H13" s="31">
        <f>SUM(G13/G40*100)</f>
        <v>1.3266005757758061</v>
      </c>
      <c r="I13" s="31">
        <v>1737.9</v>
      </c>
      <c r="J13" s="31">
        <f>SUM(I13/I40*100)</f>
        <v>1.3395138471926014</v>
      </c>
      <c r="K13" s="33">
        <f>SUM(I13-G13)</f>
        <v>443.5</v>
      </c>
      <c r="L13" s="33">
        <f t="shared" ref="L13:L38" si="3">SUM(I13/G13*100)</f>
        <v>134.26297898640297</v>
      </c>
    </row>
    <row r="14" spans="1:12">
      <c r="A14" s="16" t="s">
        <v>169</v>
      </c>
      <c r="B14" s="2" t="s">
        <v>141</v>
      </c>
      <c r="C14" s="31">
        <v>70.7</v>
      </c>
      <c r="D14" s="31" t="e">
        <f>SUM(C14/C40*100)</f>
        <v>#REF!</v>
      </c>
      <c r="E14" s="31">
        <v>60.4</v>
      </c>
      <c r="F14" s="31">
        <f t="shared" si="2"/>
        <v>8.0405435087920141E-2</v>
      </c>
      <c r="G14" s="31">
        <v>41.2</v>
      </c>
      <c r="H14" s="31">
        <f>SUM(G14/G40*100)</f>
        <v>4.2224925619563675E-2</v>
      </c>
      <c r="I14" s="31">
        <v>65.2</v>
      </c>
      <c r="J14" s="31">
        <f>SUM(I14/I40*100)</f>
        <v>5.0253928785866625E-2</v>
      </c>
      <c r="K14" s="33">
        <f t="shared" ref="K14:K31" si="4">SUM(I14-G14)</f>
        <v>24</v>
      </c>
      <c r="L14" s="33">
        <f t="shared" si="3"/>
        <v>158.25242718446603</v>
      </c>
    </row>
    <row r="15" spans="1:12">
      <c r="A15" s="16" t="s">
        <v>170</v>
      </c>
      <c r="B15" s="2" t="s">
        <v>142</v>
      </c>
      <c r="C15" s="31">
        <v>106.1</v>
      </c>
      <c r="D15" s="31" t="e">
        <f>SUM(C15/C40*100)</f>
        <v>#REF!</v>
      </c>
      <c r="E15" s="31">
        <v>101.2</v>
      </c>
      <c r="F15" s="31">
        <f t="shared" si="2"/>
        <v>0.13471904024664766</v>
      </c>
      <c r="G15" s="31">
        <v>96.9</v>
      </c>
      <c r="H15" s="31">
        <f>SUM(G15/G40*100)</f>
        <v>9.931056535280873E-2</v>
      </c>
      <c r="I15" s="31">
        <v>115.2</v>
      </c>
      <c r="J15" s="31">
        <f>SUM(I15/I40*100)</f>
        <v>8.8792217732083359E-2</v>
      </c>
      <c r="K15" s="33">
        <f t="shared" si="4"/>
        <v>18.299999999999997</v>
      </c>
      <c r="L15" s="33">
        <f t="shared" si="3"/>
        <v>118.88544891640866</v>
      </c>
    </row>
    <row r="16" spans="1:12">
      <c r="A16" s="16" t="s">
        <v>171</v>
      </c>
      <c r="B16" s="2" t="s">
        <v>143</v>
      </c>
      <c r="C16" s="31">
        <v>473.8</v>
      </c>
      <c r="D16" s="31" t="e">
        <f>SUM(C16/C40*100)</f>
        <v>#REF!</v>
      </c>
      <c r="E16" s="31">
        <v>402.3</v>
      </c>
      <c r="F16" s="31">
        <f t="shared" si="2"/>
        <v>0.5355481214548059</v>
      </c>
      <c r="G16" s="31">
        <v>696.8</v>
      </c>
      <c r="H16" s="31">
        <f>SUM(G16/G40*100)</f>
        <v>0.7141341789250476</v>
      </c>
      <c r="I16" s="31">
        <v>798</v>
      </c>
      <c r="J16" s="31">
        <f>SUM(I16/I40*100)</f>
        <v>0.6150710915816191</v>
      </c>
      <c r="K16" s="33">
        <f t="shared" si="4"/>
        <v>101.20000000000005</v>
      </c>
      <c r="L16" s="33">
        <f t="shared" si="3"/>
        <v>114.52353616532722</v>
      </c>
    </row>
    <row r="17" spans="1:12">
      <c r="A17" s="16" t="s">
        <v>172</v>
      </c>
      <c r="B17" s="2" t="s">
        <v>144</v>
      </c>
      <c r="C17" s="31">
        <v>32.200000000000003</v>
      </c>
      <c r="D17" s="31" t="e">
        <f>SUM(C17/C40*100)</f>
        <v>#REF!</v>
      </c>
      <c r="E17" s="31">
        <v>40</v>
      </c>
      <c r="F17" s="31">
        <f t="shared" si="2"/>
        <v>5.3248632508556396E-2</v>
      </c>
      <c r="G17" s="31">
        <v>37.9</v>
      </c>
      <c r="H17" s="31">
        <f>SUM(G17/G40*100)</f>
        <v>3.8842832062656873E-2</v>
      </c>
      <c r="I17" s="31">
        <v>90.4</v>
      </c>
      <c r="J17" s="31">
        <f>SUM(I17/I40*100)</f>
        <v>6.967722641475986E-2</v>
      </c>
      <c r="K17" s="33">
        <f t="shared" si="4"/>
        <v>52.500000000000007</v>
      </c>
      <c r="L17" s="33">
        <f t="shared" si="3"/>
        <v>238.52242744063327</v>
      </c>
    </row>
    <row r="18" spans="1:12">
      <c r="A18" s="16" t="s">
        <v>173</v>
      </c>
      <c r="B18" s="2" t="s">
        <v>145</v>
      </c>
      <c r="C18" s="33">
        <v>71.5</v>
      </c>
      <c r="D18" s="33" t="e">
        <f>SUM(C18/C40*100)</f>
        <v>#REF!</v>
      </c>
      <c r="E18" s="33">
        <v>23</v>
      </c>
      <c r="F18" s="33">
        <f t="shared" si="2"/>
        <v>3.0617963692419922E-2</v>
      </c>
      <c r="G18" s="34">
        <v>61.8</v>
      </c>
      <c r="H18" s="33">
        <f>SUM(G18/G40*100)</f>
        <v>6.3337388429345498E-2</v>
      </c>
      <c r="I18" s="34">
        <v>107.2</v>
      </c>
      <c r="J18" s="31">
        <f>SUM(I18/I40*100)</f>
        <v>8.262609150068867E-2</v>
      </c>
      <c r="K18" s="33">
        <f t="shared" si="4"/>
        <v>45.400000000000006</v>
      </c>
      <c r="L18" s="33">
        <f t="shared" si="3"/>
        <v>173.46278317152104</v>
      </c>
    </row>
    <row r="19" spans="1:12" ht="16.5" customHeight="1">
      <c r="A19" s="62" t="s">
        <v>174</v>
      </c>
      <c r="B19" s="20" t="s">
        <v>177</v>
      </c>
      <c r="C19" s="63">
        <v>1455.3</v>
      </c>
      <c r="D19" s="31" t="e">
        <f>SUM(C19/C40*100)</f>
        <v>#REF!</v>
      </c>
      <c r="E19" s="64">
        <v>1703.7</v>
      </c>
      <c r="F19" s="31">
        <f t="shared" si="2"/>
        <v>2.2679923801206878</v>
      </c>
      <c r="G19" s="33">
        <v>3096.2</v>
      </c>
      <c r="H19" s="64">
        <f>SUM(G19/G40*100)</f>
        <v>3.173223657846918</v>
      </c>
      <c r="I19" s="33">
        <v>2882.5</v>
      </c>
      <c r="J19" s="31">
        <f>SUM(I19/I40*100)</f>
        <v>2.2217323577493944</v>
      </c>
      <c r="K19" s="33">
        <f t="shared" si="4"/>
        <v>-213.69999999999982</v>
      </c>
      <c r="L19" s="33">
        <f t="shared" si="3"/>
        <v>93.09799108584717</v>
      </c>
    </row>
    <row r="20" spans="1:12">
      <c r="A20" s="65" t="s">
        <v>175</v>
      </c>
      <c r="B20" s="28" t="s">
        <v>284</v>
      </c>
      <c r="C20" s="31">
        <v>128.69999999999999</v>
      </c>
      <c r="D20" s="31" t="e">
        <f>SUM(C20/C40*100)</f>
        <v>#REF!</v>
      </c>
      <c r="E20" s="31">
        <v>79.8</v>
      </c>
      <c r="F20" s="31">
        <f t="shared" si="2"/>
        <v>0.10623102185456999</v>
      </c>
      <c r="G20" s="31">
        <v>118.7</v>
      </c>
      <c r="H20" s="31">
        <f>SUM(G20/G40*100)</f>
        <v>0.12165288036510213</v>
      </c>
      <c r="I20" s="31">
        <v>140.80000000000001</v>
      </c>
      <c r="J20" s="31">
        <f>SUM(I20/I40*100)</f>
        <v>0.10852382167254632</v>
      </c>
      <c r="K20" s="33">
        <f t="shared" si="4"/>
        <v>22.100000000000009</v>
      </c>
      <c r="L20" s="33">
        <f t="shared" si="3"/>
        <v>118.6183656276327</v>
      </c>
    </row>
    <row r="21" spans="1:12">
      <c r="A21" s="16" t="s">
        <v>176</v>
      </c>
      <c r="B21" s="66" t="s">
        <v>180</v>
      </c>
      <c r="C21" s="31">
        <v>417.4</v>
      </c>
      <c r="D21" s="31" t="e">
        <f>SUM(C21/C40*100)</f>
        <v>#REF!</v>
      </c>
      <c r="E21" s="31">
        <v>430.6</v>
      </c>
      <c r="F21" s="31">
        <f t="shared" si="2"/>
        <v>0.57322152895460954</v>
      </c>
      <c r="G21" s="31">
        <v>1019.9</v>
      </c>
      <c r="H21" s="31">
        <f>SUM(G21/G40*100)</f>
        <v>1.045271884451286</v>
      </c>
      <c r="I21" s="31">
        <v>912.6</v>
      </c>
      <c r="J21" s="31">
        <f>SUM(I21/I40*100)</f>
        <v>0.70340084984634788</v>
      </c>
      <c r="K21" s="33">
        <f t="shared" si="4"/>
        <v>-107.29999999999995</v>
      </c>
      <c r="L21" s="33">
        <f t="shared" si="3"/>
        <v>89.479360721639381</v>
      </c>
    </row>
    <row r="22" spans="1:12">
      <c r="A22" s="16" t="s">
        <v>178</v>
      </c>
      <c r="B22" s="9" t="s">
        <v>146</v>
      </c>
      <c r="C22" s="31">
        <v>107.4</v>
      </c>
      <c r="D22" s="31" t="e">
        <f>SUM(C22/C40*100)</f>
        <v>#REF!</v>
      </c>
      <c r="E22" s="31">
        <v>200.8</v>
      </c>
      <c r="F22" s="31">
        <f t="shared" si="2"/>
        <v>0.2673081351929531</v>
      </c>
      <c r="G22" s="31">
        <v>172.3</v>
      </c>
      <c r="H22" s="31">
        <f>SUM(G22/G40*100)</f>
        <v>0.17658627874395197</v>
      </c>
      <c r="I22" s="31">
        <v>231</v>
      </c>
      <c r="J22" s="31">
        <f>SUM(I22/I40*100)</f>
        <v>0.17804689493152132</v>
      </c>
      <c r="K22" s="33">
        <f t="shared" si="4"/>
        <v>58.699999999999989</v>
      </c>
      <c r="L22" s="33">
        <f t="shared" si="3"/>
        <v>134.06848520023215</v>
      </c>
    </row>
    <row r="23" spans="1:12" ht="23.4">
      <c r="A23" s="16" t="s">
        <v>179</v>
      </c>
      <c r="B23" s="67" t="s">
        <v>285</v>
      </c>
      <c r="C23" s="31"/>
      <c r="D23" s="31"/>
      <c r="E23" s="31">
        <v>1.1000000000000001</v>
      </c>
      <c r="F23" s="31"/>
      <c r="G23" s="31">
        <v>1.5</v>
      </c>
      <c r="H23" s="31"/>
      <c r="I23" s="31">
        <v>1.5</v>
      </c>
      <c r="J23" s="31">
        <f>SUM(I23/I40*100)</f>
        <v>1.1561486683865018E-3</v>
      </c>
      <c r="K23" s="33">
        <f t="shared" si="4"/>
        <v>0</v>
      </c>
      <c r="L23" s="1"/>
    </row>
    <row r="24" spans="1:12">
      <c r="A24" s="16" t="s">
        <v>181</v>
      </c>
      <c r="B24" s="9" t="s">
        <v>147</v>
      </c>
      <c r="C24" s="31">
        <v>1424</v>
      </c>
      <c r="D24" s="31" t="e">
        <f>SUM(C24/C40*100)</f>
        <v>#REF!</v>
      </c>
      <c r="E24" s="31">
        <v>1557.7</v>
      </c>
      <c r="F24" s="31">
        <f t="shared" ref="F24:F38" si="5">SUM(E24/$E$40*100)</f>
        <v>2.0736348714644572</v>
      </c>
      <c r="G24" s="31">
        <v>2632.7</v>
      </c>
      <c r="H24" s="31">
        <f>SUM(G24/G40*100)</f>
        <v>2.6981932446268271</v>
      </c>
      <c r="I24" s="31">
        <v>2224.8000000000002</v>
      </c>
      <c r="J24" s="31">
        <f>SUM(I24/I40*100)</f>
        <v>1.7147997049508601</v>
      </c>
      <c r="K24" s="33">
        <f>SUM(I24-G24)</f>
        <v>-407.89999999999964</v>
      </c>
      <c r="L24" s="33">
        <f t="shared" si="3"/>
        <v>84.506400273483507</v>
      </c>
    </row>
    <row r="25" spans="1:12" ht="26.4">
      <c r="A25" s="65" t="s">
        <v>182</v>
      </c>
      <c r="B25" s="68" t="s">
        <v>286</v>
      </c>
      <c r="C25" s="31">
        <v>228.1</v>
      </c>
      <c r="D25" s="31">
        <v>0.5</v>
      </c>
      <c r="E25" s="31">
        <v>365.8</v>
      </c>
      <c r="F25" s="31">
        <f t="shared" si="5"/>
        <v>0.48695874429074815</v>
      </c>
      <c r="G25" s="31">
        <v>459.2</v>
      </c>
      <c r="H25" s="31">
        <f>SUM(G25/G40*100)</f>
        <v>0.4706234428277582</v>
      </c>
      <c r="I25" s="31">
        <v>597.5</v>
      </c>
      <c r="J25" s="31">
        <f>SUM(I25/I40*100)</f>
        <v>0.46053255290728995</v>
      </c>
      <c r="K25" s="33">
        <f t="shared" si="4"/>
        <v>138.30000000000001</v>
      </c>
      <c r="L25" s="33">
        <f t="shared" si="3"/>
        <v>130.11759581881532</v>
      </c>
    </row>
    <row r="26" spans="1:12">
      <c r="A26" s="16" t="s">
        <v>183</v>
      </c>
      <c r="B26" s="68" t="s">
        <v>148</v>
      </c>
      <c r="C26" s="31">
        <v>102.8</v>
      </c>
      <c r="D26" s="31">
        <v>0.2</v>
      </c>
      <c r="E26" s="31">
        <v>38.9</v>
      </c>
      <c r="F26" s="31">
        <f t="shared" si="5"/>
        <v>5.1784295114571083E-2</v>
      </c>
      <c r="G26" s="31">
        <v>42.6</v>
      </c>
      <c r="H26" s="31">
        <f>SUM(G26/G40*100)</f>
        <v>4.3659753189160495E-2</v>
      </c>
      <c r="I26" s="31">
        <v>112.5</v>
      </c>
      <c r="J26" s="31">
        <f>SUM(I26/I40*100)</f>
        <v>8.6711150128987655E-2</v>
      </c>
      <c r="K26" s="33">
        <f t="shared" si="4"/>
        <v>69.900000000000006</v>
      </c>
      <c r="L26" s="33">
        <f>SUM(I26/G26*100)</f>
        <v>264.08450704225351</v>
      </c>
    </row>
    <row r="27" spans="1:12">
      <c r="A27" s="16" t="s">
        <v>224</v>
      </c>
      <c r="B27" s="28" t="s">
        <v>287</v>
      </c>
      <c r="C27" s="31">
        <v>6086.7</v>
      </c>
      <c r="D27" s="31">
        <v>11.9</v>
      </c>
      <c r="E27" s="31">
        <v>7575.7</v>
      </c>
      <c r="F27" s="31">
        <f t="shared" si="5"/>
        <v>10.084891632376765</v>
      </c>
      <c r="G27" s="31">
        <v>8859.7000000000007</v>
      </c>
      <c r="H27" s="31">
        <f>SUM(G27/G40*100)</f>
        <v>9.0801012988264151</v>
      </c>
      <c r="I27" s="31">
        <v>10192.4</v>
      </c>
      <c r="J27" s="31">
        <f>SUM(I27/I40*100)</f>
        <v>7.8559531251083881</v>
      </c>
      <c r="K27" s="33">
        <f t="shared" si="4"/>
        <v>1332.6999999999989</v>
      </c>
      <c r="L27" s="33">
        <f t="shared" si="3"/>
        <v>115.04227005429077</v>
      </c>
    </row>
    <row r="28" spans="1:12">
      <c r="A28" s="26" t="s">
        <v>2</v>
      </c>
      <c r="B28" s="30" t="s">
        <v>10</v>
      </c>
      <c r="C28" s="31">
        <v>91.5</v>
      </c>
      <c r="D28" s="31" t="e">
        <f>SUM(C28/C40*100)</f>
        <v>#REF!</v>
      </c>
      <c r="E28" s="31">
        <v>82.6</v>
      </c>
      <c r="F28" s="31">
        <f t="shared" si="5"/>
        <v>0.10995842613016893</v>
      </c>
      <c r="G28" s="31">
        <v>120.4</v>
      </c>
      <c r="H28" s="31">
        <f>SUM(G28/G40*100)</f>
        <v>0.12339517098532685</v>
      </c>
      <c r="I28" s="31">
        <v>360.1</v>
      </c>
      <c r="J28" s="31">
        <f>SUM(I28/I40*100)</f>
        <v>0.27755275699065296</v>
      </c>
      <c r="K28" s="33">
        <f t="shared" si="4"/>
        <v>239.70000000000002</v>
      </c>
      <c r="L28" s="33">
        <f t="shared" si="3"/>
        <v>299.08637873754151</v>
      </c>
    </row>
    <row r="29" spans="1:12">
      <c r="A29" s="26" t="s">
        <v>3</v>
      </c>
      <c r="B29" s="2" t="s">
        <v>149</v>
      </c>
      <c r="C29" s="31">
        <v>63.9</v>
      </c>
      <c r="D29" s="31" t="e">
        <f>SUM(C29/C40*100)</f>
        <v>#REF!</v>
      </c>
      <c r="E29" s="31">
        <v>127.9</v>
      </c>
      <c r="F29" s="31">
        <f t="shared" si="5"/>
        <v>0.17026250244610908</v>
      </c>
      <c r="G29" s="31">
        <v>168.3</v>
      </c>
      <c r="H29" s="31">
        <f>SUM(G29/G40*100)</f>
        <v>0.17248677140224677</v>
      </c>
      <c r="I29" s="31">
        <v>295</v>
      </c>
      <c r="J29" s="31">
        <f>SUM(I29/I40*100)</f>
        <v>0.22737590478267874</v>
      </c>
      <c r="K29" s="33">
        <f t="shared" si="4"/>
        <v>126.69999999999999</v>
      </c>
      <c r="L29" s="33">
        <f t="shared" si="3"/>
        <v>175.28223410576351</v>
      </c>
    </row>
    <row r="30" spans="1:12">
      <c r="A30" s="26" t="s">
        <v>4</v>
      </c>
      <c r="B30" s="5" t="s">
        <v>227</v>
      </c>
      <c r="C30" s="31"/>
      <c r="D30" s="31"/>
      <c r="E30" s="31"/>
      <c r="F30" s="31"/>
      <c r="G30" s="31">
        <v>50</v>
      </c>
      <c r="H30" s="31">
        <f>SUM(G30/G40*100)</f>
        <v>5.1243841771315135E-2</v>
      </c>
      <c r="I30" s="31"/>
      <c r="J30" s="31"/>
      <c r="K30" s="33">
        <f t="shared" si="4"/>
        <v>-50</v>
      </c>
      <c r="L30" s="33">
        <f t="shared" si="3"/>
        <v>0</v>
      </c>
    </row>
    <row r="31" spans="1:12">
      <c r="A31" s="26" t="s">
        <v>5</v>
      </c>
      <c r="B31" s="30" t="s">
        <v>150</v>
      </c>
      <c r="C31" s="31">
        <v>2740.3</v>
      </c>
      <c r="D31" s="31" t="e">
        <f>SUM(C31/C40*100)</f>
        <v>#REF!</v>
      </c>
      <c r="E31" s="31">
        <v>5004.6000000000004</v>
      </c>
      <c r="F31" s="31">
        <f t="shared" si="5"/>
        <v>6.6622026563080334</v>
      </c>
      <c r="G31" s="31">
        <v>6852.7</v>
      </c>
      <c r="H31" s="31">
        <f>SUM(G31/G40*100)</f>
        <v>7.0231734901258243</v>
      </c>
      <c r="I31" s="31">
        <v>9072.9</v>
      </c>
      <c r="J31" s="31">
        <f>SUM(I31/I40*100)</f>
        <v>6.993080835602596</v>
      </c>
      <c r="K31" s="33">
        <f t="shared" si="4"/>
        <v>2220.1999999999998</v>
      </c>
      <c r="L31" s="33">
        <f>SUM(I31/G31*100)</f>
        <v>132.39890845943933</v>
      </c>
    </row>
    <row r="32" spans="1:12">
      <c r="A32" s="26" t="s">
        <v>6</v>
      </c>
      <c r="B32" s="2" t="s">
        <v>151</v>
      </c>
      <c r="C32" s="31">
        <v>25.5</v>
      </c>
      <c r="D32" s="31" t="e">
        <f>SUM(C32/C40*100)</f>
        <v>#REF!</v>
      </c>
      <c r="E32" s="31">
        <v>2532.1</v>
      </c>
      <c r="F32" s="31">
        <f t="shared" si="5"/>
        <v>3.3707715593728906</v>
      </c>
      <c r="G32" s="31">
        <v>6028.5</v>
      </c>
      <c r="H32" s="31">
        <f>SUM(G32/G40*100)</f>
        <v>6.1784700023674661</v>
      </c>
      <c r="I32" s="31">
        <v>7978.6</v>
      </c>
      <c r="J32" s="31">
        <f>SUM(I32/I40*100)</f>
        <v>6.1496318437256967</v>
      </c>
      <c r="K32" s="33">
        <f>SUM(I32-G32)</f>
        <v>1950.1000000000004</v>
      </c>
      <c r="L32" s="33">
        <f t="shared" si="3"/>
        <v>132.34801360205691</v>
      </c>
    </row>
    <row r="33" spans="1:12" ht="26.4">
      <c r="A33" s="26" t="s">
        <v>7</v>
      </c>
      <c r="B33" s="98" t="s">
        <v>288</v>
      </c>
      <c r="C33" s="24">
        <f>SUM(C34:C37)</f>
        <v>5811.0999999999995</v>
      </c>
      <c r="D33" s="24">
        <v>11.4</v>
      </c>
      <c r="E33" s="24">
        <f>SUM(E34:E37)</f>
        <v>12540.3</v>
      </c>
      <c r="F33" s="24">
        <f t="shared" si="5"/>
        <v>16.69384565617624</v>
      </c>
      <c r="G33" s="24">
        <f>SUM(G34:G37)</f>
        <v>15942.2</v>
      </c>
      <c r="H33" s="24">
        <f>SUM(G33/G40*100)</f>
        <v>16.338791485733204</v>
      </c>
      <c r="I33" s="24">
        <f>SUM(I34:I37)</f>
        <v>32683.100000000002</v>
      </c>
      <c r="J33" s="24">
        <f>SUM(I33/I40*100)</f>
        <v>25.191015029161925</v>
      </c>
      <c r="K33" s="1">
        <f t="shared" ref="K33" si="6">SUM(G33-E33)</f>
        <v>3401.9000000000015</v>
      </c>
      <c r="L33" s="1">
        <f t="shared" si="3"/>
        <v>205.00997352937489</v>
      </c>
    </row>
    <row r="34" spans="1:12">
      <c r="A34" s="16" t="s">
        <v>260</v>
      </c>
      <c r="B34" s="35" t="s">
        <v>152</v>
      </c>
      <c r="C34" s="31"/>
      <c r="D34" s="31"/>
      <c r="E34" s="31">
        <v>14.2</v>
      </c>
      <c r="F34" s="31">
        <f t="shared" si="5"/>
        <v>1.8903264540537517E-2</v>
      </c>
      <c r="G34" s="31">
        <v>0</v>
      </c>
      <c r="H34" s="31">
        <f>SUM(G34/G40*100)</f>
        <v>0</v>
      </c>
      <c r="I34" s="31">
        <v>0</v>
      </c>
      <c r="J34" s="24">
        <f>SUM(I34/I40*100)</f>
        <v>0</v>
      </c>
      <c r="K34" s="33">
        <f>SUM(I34-G34)</f>
        <v>0</v>
      </c>
      <c r="L34" s="33">
        <v>0</v>
      </c>
    </row>
    <row r="35" spans="1:12">
      <c r="A35" s="16" t="s">
        <v>261</v>
      </c>
      <c r="B35" s="30" t="s">
        <v>324</v>
      </c>
      <c r="C35" s="31">
        <v>736.7</v>
      </c>
      <c r="D35" s="31" t="e">
        <f>SUM(C35/C40*100)</f>
        <v>#REF!</v>
      </c>
      <c r="E35" s="31">
        <v>976.1</v>
      </c>
      <c r="F35" s="31">
        <f t="shared" si="5"/>
        <v>1.2993997547900473</v>
      </c>
      <c r="G35" s="31">
        <v>1753.4</v>
      </c>
      <c r="H35" s="31">
        <f>SUM(G35/G40*100)</f>
        <v>1.7970190432364794</v>
      </c>
      <c r="I35" s="31">
        <v>2717.5</v>
      </c>
      <c r="J35" s="24">
        <f>SUM(I35/I40*100)</f>
        <v>2.0945560042268796</v>
      </c>
      <c r="K35" s="33">
        <f t="shared" ref="K35:K39" si="7">SUM(I35-G35)</f>
        <v>964.09999999999991</v>
      </c>
      <c r="L35" s="33">
        <f t="shared" si="3"/>
        <v>154.98460134595641</v>
      </c>
    </row>
    <row r="36" spans="1:12" ht="15" customHeight="1">
      <c r="A36" s="16" t="s">
        <v>262</v>
      </c>
      <c r="B36" s="27" t="s">
        <v>153</v>
      </c>
      <c r="C36" s="31">
        <v>4964</v>
      </c>
      <c r="D36" s="31">
        <v>9.8000000000000007</v>
      </c>
      <c r="E36" s="31">
        <v>11308.3</v>
      </c>
      <c r="F36" s="31">
        <f t="shared" si="5"/>
        <v>15.053787774912704</v>
      </c>
      <c r="G36" s="31">
        <v>14010.7</v>
      </c>
      <c r="H36" s="31">
        <f>SUM(G36/G40*100)</f>
        <v>14.359241878107298</v>
      </c>
      <c r="I36" s="31">
        <v>29593.9</v>
      </c>
      <c r="J36" s="24">
        <f>SUM(I36/I40*100)</f>
        <v>22.809965384908867</v>
      </c>
      <c r="K36" s="33">
        <f>SUM(I36-G36)</f>
        <v>15583.2</v>
      </c>
      <c r="L36" s="33">
        <f t="shared" si="3"/>
        <v>211.22356484686705</v>
      </c>
    </row>
    <row r="37" spans="1:12">
      <c r="A37" s="16" t="s">
        <v>263</v>
      </c>
      <c r="B37" s="35" t="s">
        <v>325</v>
      </c>
      <c r="C37" s="31">
        <v>110.4</v>
      </c>
      <c r="D37" s="31" t="e">
        <f>SUM(C37/C40*100)</f>
        <v>#REF!</v>
      </c>
      <c r="E37" s="31">
        <v>241.7</v>
      </c>
      <c r="F37" s="31">
        <f t="shared" si="5"/>
        <v>0.321754861932952</v>
      </c>
      <c r="G37" s="31">
        <v>178.1</v>
      </c>
      <c r="H37" s="31">
        <f>SUM(G37/G40*100)</f>
        <v>0.1825305643894245</v>
      </c>
      <c r="I37" s="31">
        <v>371.7</v>
      </c>
      <c r="J37" s="24">
        <f>SUM(I37/I40*100)</f>
        <v>0.28649364002617517</v>
      </c>
      <c r="K37" s="33">
        <f t="shared" si="7"/>
        <v>193.6</v>
      </c>
      <c r="L37" s="33">
        <f t="shared" si="3"/>
        <v>208.70297585626054</v>
      </c>
    </row>
    <row r="38" spans="1:12">
      <c r="A38" s="26" t="s">
        <v>17</v>
      </c>
      <c r="B38" s="35" t="s">
        <v>323</v>
      </c>
      <c r="C38" s="31">
        <v>882</v>
      </c>
      <c r="D38" s="31" t="e">
        <f>SUM(C38/C40*100)</f>
        <v>#REF!</v>
      </c>
      <c r="E38" s="31">
        <v>1127.4000000000001</v>
      </c>
      <c r="F38" s="31">
        <f t="shared" si="5"/>
        <v>1.5008127072536619</v>
      </c>
      <c r="G38" s="31">
        <v>1297.8</v>
      </c>
      <c r="H38" s="31">
        <f>SUM(G38/G40*100)</f>
        <v>1.3300851570162555</v>
      </c>
      <c r="I38" s="31">
        <v>1383.6</v>
      </c>
      <c r="J38" s="24">
        <f>SUM(I38/I40*100)</f>
        <v>1.0664315317197093</v>
      </c>
      <c r="K38" s="33">
        <f t="shared" si="7"/>
        <v>85.799999999999955</v>
      </c>
      <c r="L38" s="33">
        <f t="shared" si="3"/>
        <v>106.61118816458621</v>
      </c>
    </row>
    <row r="39" spans="1:12" ht="26.4">
      <c r="A39" s="26" t="s">
        <v>19</v>
      </c>
      <c r="B39" s="69" t="s">
        <v>212</v>
      </c>
      <c r="C39" s="31"/>
      <c r="D39" s="31"/>
      <c r="E39" s="31">
        <v>0</v>
      </c>
      <c r="F39" s="31">
        <f>SUM(E39/$E$40*100)</f>
        <v>0</v>
      </c>
      <c r="G39" s="31">
        <v>0</v>
      </c>
      <c r="H39" s="31">
        <f>SUM(G39/G40*100)</f>
        <v>0</v>
      </c>
      <c r="I39" s="31">
        <v>50</v>
      </c>
      <c r="J39" s="24">
        <f>SUM(I39/I40*100)</f>
        <v>3.8538288946216734E-2</v>
      </c>
      <c r="K39" s="33">
        <f t="shared" si="7"/>
        <v>50</v>
      </c>
      <c r="L39" s="33">
        <v>0</v>
      </c>
    </row>
    <row r="40" spans="1:12" ht="15" customHeight="1">
      <c r="A40" s="3"/>
      <c r="B40" s="70" t="s">
        <v>154</v>
      </c>
      <c r="C40" s="1" t="e">
        <f>SUM(C10+C11+C28+C29+C31+C32+C33+#REF!+C38+C12)</f>
        <v>#REF!</v>
      </c>
      <c r="D40" s="24" t="e">
        <f>SUM(C40/C40*100)</f>
        <v>#REF!</v>
      </c>
      <c r="E40" s="24">
        <f>SUM(E10+E11+E12+E28+E29+E31+E32+E33+E38)</f>
        <v>75119.3</v>
      </c>
      <c r="F40" s="24">
        <f>SUM(E40/E40*100)</f>
        <v>100</v>
      </c>
      <c r="G40" s="24">
        <f>SUM(G10+G11+G12+G28+G29+G30+G31+G32+G33+G38)</f>
        <v>97572.7</v>
      </c>
      <c r="H40" s="24">
        <f>SUM(G40/G40*100)</f>
        <v>100</v>
      </c>
      <c r="I40" s="24">
        <f>SUM(I10+I11+I12+I28+I29+I30+I31+I32+I33+I38+I39)</f>
        <v>129741.1</v>
      </c>
      <c r="J40" s="24">
        <f>SUM(I40/I40*100)</f>
        <v>100</v>
      </c>
      <c r="K40" s="1">
        <f>SUM(I40-G40)</f>
        <v>32168.400000000009</v>
      </c>
      <c r="L40" s="1">
        <f>SUM(I40/G40*100)</f>
        <v>132.96864799272748</v>
      </c>
    </row>
    <row r="43" spans="1:12">
      <c r="C43" s="9"/>
      <c r="D43" s="9"/>
      <c r="E43" s="9"/>
      <c r="F43" s="9"/>
      <c r="G43" s="9"/>
    </row>
  </sheetData>
  <mergeCells count="15">
    <mergeCell ref="A3:L3"/>
    <mergeCell ref="A4:L4"/>
    <mergeCell ref="K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L7"/>
    <mergeCell ref="K1:L1"/>
  </mergeCells>
  <phoneticPr fontId="2" type="noConversion"/>
  <printOptions horizontalCentered="1"/>
  <pageMargins left="0.51181102362204722" right="0.31496062992125984" top="0.35433070866141736" bottom="7.874015748031496E-2" header="0.31496062992125984" footer="0.31496062992125984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0"/>
  <sheetViews>
    <sheetView zoomScaleNormal="100" workbookViewId="0">
      <selection activeCell="H5" sqref="H5"/>
    </sheetView>
  </sheetViews>
  <sheetFormatPr defaultRowHeight="13.2"/>
  <cols>
    <col min="1" max="1" width="4.88671875" customWidth="1"/>
    <col min="2" max="2" width="25.33203125" customWidth="1"/>
    <col min="3" max="3" width="10.88671875" customWidth="1"/>
    <col min="4" max="4" width="10.6640625" customWidth="1"/>
    <col min="5" max="5" width="9.21875" customWidth="1"/>
    <col min="6" max="6" width="10.6640625" customWidth="1"/>
    <col min="7" max="7" width="10.109375" customWidth="1"/>
    <col min="8" max="8" width="9.6640625" customWidth="1"/>
  </cols>
  <sheetData>
    <row r="1" spans="1:9">
      <c r="H1" t="s">
        <v>158</v>
      </c>
    </row>
    <row r="3" spans="1:9">
      <c r="A3" s="274" t="s">
        <v>292</v>
      </c>
      <c r="B3" s="274"/>
      <c r="C3" s="274"/>
      <c r="D3" s="274"/>
      <c r="E3" s="274"/>
      <c r="F3" s="274"/>
      <c r="G3" s="274"/>
      <c r="H3" s="274"/>
      <c r="I3" s="21"/>
    </row>
    <row r="4" spans="1:9">
      <c r="A4" s="275" t="s">
        <v>293</v>
      </c>
      <c r="B4" s="275"/>
      <c r="C4" s="275"/>
      <c r="D4" s="275"/>
      <c r="E4" s="275"/>
      <c r="F4" s="275"/>
      <c r="G4" s="275"/>
      <c r="H4" s="275"/>
      <c r="I4" s="22"/>
    </row>
    <row r="5" spans="1:9">
      <c r="H5" s="89" t="s">
        <v>211</v>
      </c>
    </row>
    <row r="6" spans="1:9" ht="57">
      <c r="A6" s="71" t="s">
        <v>259</v>
      </c>
      <c r="B6" s="18" t="s">
        <v>276</v>
      </c>
      <c r="C6" s="71" t="s">
        <v>294</v>
      </c>
      <c r="D6" s="72" t="s">
        <v>295</v>
      </c>
      <c r="E6" s="72" t="s">
        <v>409</v>
      </c>
      <c r="F6" s="73" t="s">
        <v>296</v>
      </c>
      <c r="G6" s="72" t="s">
        <v>406</v>
      </c>
      <c r="H6" s="51" t="s">
        <v>407</v>
      </c>
    </row>
    <row r="7" spans="1:9" ht="26.4">
      <c r="A7" s="58" t="s">
        <v>0</v>
      </c>
      <c r="B7" s="59" t="s">
        <v>300</v>
      </c>
      <c r="C7" s="74">
        <f>SUM(C8+C9)</f>
        <v>55455</v>
      </c>
      <c r="D7" s="74">
        <f t="shared" ref="D7:E7" si="0">SUM(D8+D9)</f>
        <v>57969.2</v>
      </c>
      <c r="E7" s="74">
        <f t="shared" si="0"/>
        <v>57708.299999999996</v>
      </c>
      <c r="F7" s="75">
        <f>SUM(D7-C7)</f>
        <v>2514.1999999999971</v>
      </c>
      <c r="G7" s="75">
        <f>SUM(E7-D7)</f>
        <v>-260.90000000000146</v>
      </c>
      <c r="H7" s="76">
        <f>SUM(E7/D7*100)</f>
        <v>99.54993341291582</v>
      </c>
    </row>
    <row r="8" spans="1:9" ht="18" customHeight="1">
      <c r="A8" s="62" t="s">
        <v>8</v>
      </c>
      <c r="B8" s="46" t="s">
        <v>281</v>
      </c>
      <c r="C8" s="46">
        <v>54589.3</v>
      </c>
      <c r="D8" s="31">
        <v>57057</v>
      </c>
      <c r="E8" s="31">
        <v>56810.6</v>
      </c>
      <c r="F8" s="31">
        <f>SUM(D8-C8)</f>
        <v>2467.6999999999971</v>
      </c>
      <c r="G8" s="31">
        <f>SUM(E8-D8)</f>
        <v>-246.40000000000146</v>
      </c>
      <c r="H8" s="33">
        <f>SUM(E8/D8*100)</f>
        <v>99.568151147098519</v>
      </c>
    </row>
    <row r="9" spans="1:9" ht="16.5" customHeight="1">
      <c r="A9" s="16" t="s">
        <v>282</v>
      </c>
      <c r="B9" s="30" t="s">
        <v>283</v>
      </c>
      <c r="C9" s="46">
        <v>865.7</v>
      </c>
      <c r="D9" s="31">
        <v>912.2</v>
      </c>
      <c r="E9" s="31">
        <v>897.7</v>
      </c>
      <c r="F9" s="31">
        <f>SUM(D9-C9)</f>
        <v>46.5</v>
      </c>
      <c r="G9" s="31">
        <f t="shared" ref="G9:G36" si="1">SUM(E9-D9)</f>
        <v>-14.5</v>
      </c>
      <c r="H9" s="33">
        <f t="shared" ref="H9:H36" si="2">SUM(E9/D9*100)</f>
        <v>98.410436307827226</v>
      </c>
    </row>
    <row r="10" spans="1:9" ht="18" customHeight="1">
      <c r="A10" s="26" t="s">
        <v>1</v>
      </c>
      <c r="B10" s="25" t="s">
        <v>226</v>
      </c>
      <c r="C10" s="23">
        <f>SUM(C11:C25)</f>
        <v>21268.9</v>
      </c>
      <c r="D10" s="24">
        <f>SUM(D11:D25)</f>
        <v>21527.800000000003</v>
      </c>
      <c r="E10" s="24">
        <f>SUM(E11:E25)</f>
        <v>20209.5</v>
      </c>
      <c r="F10" s="24">
        <f>SUM(D10-C10)</f>
        <v>258.90000000000146</v>
      </c>
      <c r="G10" s="24">
        <f>SUM(E10-D10)</f>
        <v>-1318.3000000000029</v>
      </c>
      <c r="H10" s="1">
        <f t="shared" si="2"/>
        <v>93.876290192216558</v>
      </c>
    </row>
    <row r="11" spans="1:9">
      <c r="A11" s="16" t="s">
        <v>168</v>
      </c>
      <c r="B11" s="2" t="s">
        <v>140</v>
      </c>
      <c r="C11" s="45">
        <v>1638.4</v>
      </c>
      <c r="D11" s="31">
        <v>1821.3</v>
      </c>
      <c r="E11" s="31">
        <v>1737.9</v>
      </c>
      <c r="F11" s="31">
        <f>SUM(D11-C11)</f>
        <v>182.89999999999986</v>
      </c>
      <c r="G11" s="31">
        <f t="shared" si="1"/>
        <v>-83.399999999999864</v>
      </c>
      <c r="H11" s="8">
        <f t="shared" si="2"/>
        <v>95.42085323669906</v>
      </c>
    </row>
    <row r="12" spans="1:9">
      <c r="A12" s="16" t="s">
        <v>169</v>
      </c>
      <c r="B12" s="2" t="s">
        <v>141</v>
      </c>
      <c r="C12" s="45">
        <v>52.3</v>
      </c>
      <c r="D12" s="31">
        <v>65.3</v>
      </c>
      <c r="E12" s="31">
        <v>65.2</v>
      </c>
      <c r="F12" s="31">
        <f t="shared" ref="F12:F36" si="3">SUM(D12-C12)</f>
        <v>13</v>
      </c>
      <c r="G12" s="31">
        <f t="shared" si="1"/>
        <v>-9.9999999999994316E-2</v>
      </c>
      <c r="H12" s="8">
        <f t="shared" si="2"/>
        <v>99.846860643185309</v>
      </c>
    </row>
    <row r="13" spans="1:9">
      <c r="A13" s="16" t="s">
        <v>170</v>
      </c>
      <c r="B13" s="2" t="s">
        <v>142</v>
      </c>
      <c r="C13" s="45">
        <v>133</v>
      </c>
      <c r="D13" s="31">
        <v>120.6</v>
      </c>
      <c r="E13" s="31">
        <v>115.2</v>
      </c>
      <c r="F13" s="31">
        <f t="shared" si="3"/>
        <v>-12.400000000000006</v>
      </c>
      <c r="G13" s="31">
        <f t="shared" si="1"/>
        <v>-5.3999999999999915</v>
      </c>
      <c r="H13" s="8">
        <f t="shared" si="2"/>
        <v>95.522388059701498</v>
      </c>
    </row>
    <row r="14" spans="1:9">
      <c r="A14" s="16" t="s">
        <v>171</v>
      </c>
      <c r="B14" s="2" t="s">
        <v>143</v>
      </c>
      <c r="C14" s="45">
        <v>868.7</v>
      </c>
      <c r="D14" s="31">
        <v>829</v>
      </c>
      <c r="E14" s="31">
        <v>798</v>
      </c>
      <c r="F14" s="31">
        <f t="shared" si="3"/>
        <v>-39.700000000000045</v>
      </c>
      <c r="G14" s="31">
        <f t="shared" si="1"/>
        <v>-31</v>
      </c>
      <c r="H14" s="8">
        <f t="shared" si="2"/>
        <v>96.260554885404105</v>
      </c>
    </row>
    <row r="15" spans="1:9">
      <c r="A15" s="16" t="s">
        <v>172</v>
      </c>
      <c r="B15" s="2" t="s">
        <v>144</v>
      </c>
      <c r="C15" s="45">
        <v>79.8</v>
      </c>
      <c r="D15" s="31">
        <v>90.9</v>
      </c>
      <c r="E15" s="31">
        <v>90.4</v>
      </c>
      <c r="F15" s="31">
        <f t="shared" si="3"/>
        <v>11.100000000000009</v>
      </c>
      <c r="G15" s="31">
        <f t="shared" si="1"/>
        <v>-0.5</v>
      </c>
      <c r="H15" s="8">
        <f t="shared" si="2"/>
        <v>99.449944994499447</v>
      </c>
    </row>
    <row r="16" spans="1:9">
      <c r="A16" s="15" t="s">
        <v>173</v>
      </c>
      <c r="B16" s="27" t="s">
        <v>145</v>
      </c>
      <c r="C16" s="7">
        <v>96.4</v>
      </c>
      <c r="D16" s="34">
        <v>111.8</v>
      </c>
      <c r="E16" s="34">
        <v>107.2</v>
      </c>
      <c r="F16" s="31">
        <f t="shared" si="3"/>
        <v>15.399999999999991</v>
      </c>
      <c r="G16" s="34">
        <f t="shared" si="1"/>
        <v>-4.5999999999999943</v>
      </c>
      <c r="H16" s="77">
        <f t="shared" si="2"/>
        <v>95.885509838998217</v>
      </c>
    </row>
    <row r="17" spans="1:8" ht="26.4">
      <c r="A17" s="16" t="s">
        <v>174</v>
      </c>
      <c r="B17" s="78" t="s">
        <v>177</v>
      </c>
      <c r="C17" s="3">
        <v>2826</v>
      </c>
      <c r="D17" s="33">
        <v>3047.1</v>
      </c>
      <c r="E17" s="33">
        <v>2882.5</v>
      </c>
      <c r="F17" s="31">
        <f t="shared" si="3"/>
        <v>221.09999999999991</v>
      </c>
      <c r="G17" s="33">
        <f t="shared" si="1"/>
        <v>-164.59999999999991</v>
      </c>
      <c r="H17" s="8">
        <f t="shared" si="2"/>
        <v>94.598142496143879</v>
      </c>
    </row>
    <row r="18" spans="1:8" ht="25.2" customHeight="1">
      <c r="A18" s="65" t="s">
        <v>175</v>
      </c>
      <c r="B18" s="80" t="s">
        <v>297</v>
      </c>
      <c r="C18" s="3">
        <v>128.80000000000001</v>
      </c>
      <c r="D18" s="31">
        <v>141.5</v>
      </c>
      <c r="E18" s="31">
        <v>140.80000000000001</v>
      </c>
      <c r="F18" s="31">
        <f t="shared" si="3"/>
        <v>12.699999999999989</v>
      </c>
      <c r="G18" s="31">
        <f t="shared" si="1"/>
        <v>-0.69999999999998863</v>
      </c>
      <c r="H18" s="8">
        <f t="shared" si="2"/>
        <v>99.505300353356901</v>
      </c>
    </row>
    <row r="19" spans="1:8" ht="23.4">
      <c r="A19" s="16" t="s">
        <v>176</v>
      </c>
      <c r="B19" s="79" t="s">
        <v>298</v>
      </c>
      <c r="C19" s="3">
        <v>500.8</v>
      </c>
      <c r="D19" s="31">
        <v>943.6</v>
      </c>
      <c r="E19" s="31">
        <v>912.6</v>
      </c>
      <c r="F19" s="31">
        <f t="shared" si="3"/>
        <v>442.8</v>
      </c>
      <c r="G19" s="31">
        <f t="shared" si="1"/>
        <v>-31</v>
      </c>
      <c r="H19" s="8">
        <f t="shared" si="2"/>
        <v>96.7147096227215</v>
      </c>
    </row>
    <row r="20" spans="1:8">
      <c r="A20" s="16" t="s">
        <v>178</v>
      </c>
      <c r="B20" s="9" t="s">
        <v>146</v>
      </c>
      <c r="C20" s="3">
        <v>244.8</v>
      </c>
      <c r="D20" s="31">
        <v>235.6</v>
      </c>
      <c r="E20" s="31">
        <v>231</v>
      </c>
      <c r="F20" s="31">
        <f t="shared" si="3"/>
        <v>-9.2000000000000171</v>
      </c>
      <c r="G20" s="31">
        <f t="shared" si="1"/>
        <v>-4.5999999999999943</v>
      </c>
      <c r="H20" s="8">
        <f t="shared" si="2"/>
        <v>98.047538200339559</v>
      </c>
    </row>
    <row r="21" spans="1:8" ht="23.4">
      <c r="A21" s="16" t="s">
        <v>179</v>
      </c>
      <c r="B21" s="67" t="s">
        <v>285</v>
      </c>
      <c r="C21" s="3">
        <v>1.5</v>
      </c>
      <c r="D21" s="31">
        <v>1.5</v>
      </c>
      <c r="E21" s="31">
        <v>1.5</v>
      </c>
      <c r="F21" s="31">
        <f t="shared" si="3"/>
        <v>0</v>
      </c>
      <c r="G21" s="31">
        <f t="shared" si="1"/>
        <v>0</v>
      </c>
      <c r="H21" s="8">
        <f t="shared" si="2"/>
        <v>100</v>
      </c>
    </row>
    <row r="22" spans="1:8">
      <c r="A22" s="16" t="s">
        <v>181</v>
      </c>
      <c r="B22" s="9" t="s">
        <v>147</v>
      </c>
      <c r="C22" s="3">
        <v>3381.8</v>
      </c>
      <c r="D22" s="31">
        <v>2343.6</v>
      </c>
      <c r="E22" s="31">
        <v>2224.8000000000002</v>
      </c>
      <c r="F22" s="31">
        <f t="shared" si="3"/>
        <v>-1038.2000000000003</v>
      </c>
      <c r="G22" s="31">
        <f t="shared" si="1"/>
        <v>-118.79999999999973</v>
      </c>
      <c r="H22" s="8">
        <f t="shared" si="2"/>
        <v>94.930875576036883</v>
      </c>
    </row>
    <row r="23" spans="1:8" ht="26.4">
      <c r="A23" s="16" t="s">
        <v>182</v>
      </c>
      <c r="B23" s="80" t="s">
        <v>299</v>
      </c>
      <c r="C23" s="3">
        <v>561.1</v>
      </c>
      <c r="D23" s="31">
        <v>608.79999999999995</v>
      </c>
      <c r="E23" s="31">
        <v>597.5</v>
      </c>
      <c r="F23" s="31">
        <f t="shared" si="3"/>
        <v>47.699999999999932</v>
      </c>
      <c r="G23" s="31">
        <f t="shared" si="1"/>
        <v>-11.299999999999955</v>
      </c>
      <c r="H23" s="8">
        <f t="shared" si="2"/>
        <v>98.143889618922472</v>
      </c>
    </row>
    <row r="24" spans="1:8">
      <c r="A24" s="16" t="s">
        <v>183</v>
      </c>
      <c r="B24" s="9" t="s">
        <v>148</v>
      </c>
      <c r="C24" s="3">
        <v>90.8</v>
      </c>
      <c r="D24" s="31">
        <v>121.5</v>
      </c>
      <c r="E24" s="31">
        <v>112.5</v>
      </c>
      <c r="F24" s="31">
        <f t="shared" si="3"/>
        <v>30.700000000000003</v>
      </c>
      <c r="G24" s="31">
        <f>SUM(E24-D24)</f>
        <v>-9</v>
      </c>
      <c r="H24" s="8">
        <f t="shared" si="2"/>
        <v>92.592592592592595</v>
      </c>
    </row>
    <row r="25" spans="1:8">
      <c r="A25" s="16" t="s">
        <v>224</v>
      </c>
      <c r="B25" s="29" t="s">
        <v>184</v>
      </c>
      <c r="C25" s="3">
        <v>10664.7</v>
      </c>
      <c r="D25" s="31">
        <v>11045.7</v>
      </c>
      <c r="E25" s="31">
        <v>10192.4</v>
      </c>
      <c r="F25" s="31">
        <f t="shared" si="3"/>
        <v>381</v>
      </c>
      <c r="G25" s="31">
        <f t="shared" si="1"/>
        <v>-853.30000000000109</v>
      </c>
      <c r="H25" s="8">
        <f t="shared" si="2"/>
        <v>92.274821876386284</v>
      </c>
    </row>
    <row r="26" spans="1:8">
      <c r="A26" s="16" t="s">
        <v>2</v>
      </c>
      <c r="B26" s="5" t="s">
        <v>10</v>
      </c>
      <c r="C26" s="3">
        <v>170</v>
      </c>
      <c r="D26" s="31">
        <v>373.1</v>
      </c>
      <c r="E26" s="31">
        <v>360.1</v>
      </c>
      <c r="F26" s="31">
        <f t="shared" si="3"/>
        <v>203.10000000000002</v>
      </c>
      <c r="G26" s="31">
        <f t="shared" si="1"/>
        <v>-13</v>
      </c>
      <c r="H26" s="8">
        <f t="shared" si="2"/>
        <v>96.515679442508713</v>
      </c>
    </row>
    <row r="27" spans="1:8">
      <c r="A27" s="16" t="s">
        <v>3</v>
      </c>
      <c r="B27" s="5" t="s">
        <v>149</v>
      </c>
      <c r="C27" s="3">
        <v>150</v>
      </c>
      <c r="D27" s="31">
        <v>295</v>
      </c>
      <c r="E27" s="31">
        <v>295</v>
      </c>
      <c r="F27" s="31">
        <f t="shared" si="3"/>
        <v>145</v>
      </c>
      <c r="G27" s="31">
        <f t="shared" si="1"/>
        <v>0</v>
      </c>
      <c r="H27" s="8">
        <f t="shared" si="2"/>
        <v>100</v>
      </c>
    </row>
    <row r="28" spans="1:8">
      <c r="A28" s="16" t="s">
        <v>4</v>
      </c>
      <c r="B28" s="5" t="s">
        <v>150</v>
      </c>
      <c r="C28" s="3">
        <v>5849.2</v>
      </c>
      <c r="D28" s="31">
        <v>9207</v>
      </c>
      <c r="E28" s="31">
        <v>9072.9</v>
      </c>
      <c r="F28" s="31">
        <f t="shared" si="3"/>
        <v>3357.8</v>
      </c>
      <c r="G28" s="31">
        <f t="shared" si="1"/>
        <v>-134.10000000000036</v>
      </c>
      <c r="H28" s="8">
        <f t="shared" si="2"/>
        <v>98.543499511241436</v>
      </c>
    </row>
    <row r="29" spans="1:8">
      <c r="A29" s="16" t="s">
        <v>5</v>
      </c>
      <c r="B29" s="5" t="s">
        <v>151</v>
      </c>
      <c r="C29" s="3">
        <v>7009.6</v>
      </c>
      <c r="D29" s="31">
        <v>8332.2000000000007</v>
      </c>
      <c r="E29" s="31">
        <v>7978.6</v>
      </c>
      <c r="F29" s="31">
        <f t="shared" si="3"/>
        <v>1322.6000000000004</v>
      </c>
      <c r="G29" s="31">
        <f t="shared" si="1"/>
        <v>-353.60000000000036</v>
      </c>
      <c r="H29" s="8">
        <f t="shared" si="2"/>
        <v>95.756222846307097</v>
      </c>
    </row>
    <row r="30" spans="1:8" ht="26.4">
      <c r="A30" s="26" t="s">
        <v>6</v>
      </c>
      <c r="B30" s="83" t="s">
        <v>301</v>
      </c>
      <c r="C30" s="26">
        <f>SUM(C31:C34)</f>
        <v>32505.4</v>
      </c>
      <c r="D30" s="24">
        <f>SUM(D31:D34)</f>
        <v>35082.899999999994</v>
      </c>
      <c r="E30" s="24">
        <f>SUM(E31:E34)</f>
        <v>32683.100000000002</v>
      </c>
      <c r="F30" s="24">
        <f t="shared" si="3"/>
        <v>2577.4999999999927</v>
      </c>
      <c r="G30" s="24">
        <f t="shared" si="1"/>
        <v>-2399.799999999992</v>
      </c>
      <c r="H30" s="1">
        <f t="shared" si="2"/>
        <v>93.159630475245791</v>
      </c>
    </row>
    <row r="31" spans="1:8" ht="24" customHeight="1">
      <c r="A31" s="16" t="s">
        <v>253</v>
      </c>
      <c r="B31" s="81" t="s">
        <v>152</v>
      </c>
      <c r="C31" s="16">
        <v>260</v>
      </c>
      <c r="D31" s="33">
        <v>0</v>
      </c>
      <c r="E31" s="31">
        <v>0</v>
      </c>
      <c r="F31" s="33">
        <f>SUM(D31-C31)</f>
        <v>-260</v>
      </c>
      <c r="G31" s="33">
        <f t="shared" si="1"/>
        <v>0</v>
      </c>
      <c r="H31" s="8">
        <v>0</v>
      </c>
    </row>
    <row r="32" spans="1:8">
      <c r="A32" s="16" t="s">
        <v>254</v>
      </c>
      <c r="B32" s="5" t="s">
        <v>289</v>
      </c>
      <c r="C32" s="3">
        <v>2095.5</v>
      </c>
      <c r="D32" s="33">
        <v>2828.6</v>
      </c>
      <c r="E32" s="31">
        <v>2717.5</v>
      </c>
      <c r="F32" s="33">
        <f t="shared" si="3"/>
        <v>733.09999999999991</v>
      </c>
      <c r="G32" s="33">
        <f t="shared" si="1"/>
        <v>-111.09999999999991</v>
      </c>
      <c r="H32" s="8">
        <f t="shared" si="2"/>
        <v>96.072261896344486</v>
      </c>
    </row>
    <row r="33" spans="1:8">
      <c r="A33" s="16" t="s">
        <v>255</v>
      </c>
      <c r="B33" s="5" t="s">
        <v>153</v>
      </c>
      <c r="C33" s="3">
        <v>29525.7</v>
      </c>
      <c r="D33" s="33">
        <v>31876.6</v>
      </c>
      <c r="E33" s="31">
        <v>29593.9</v>
      </c>
      <c r="F33" s="33">
        <f t="shared" si="3"/>
        <v>2350.8999999999978</v>
      </c>
      <c r="G33" s="33">
        <f t="shared" si="1"/>
        <v>-2282.6999999999971</v>
      </c>
      <c r="H33" s="8">
        <f t="shared" si="2"/>
        <v>92.838947692037436</v>
      </c>
    </row>
    <row r="34" spans="1:8">
      <c r="A34" s="16" t="s">
        <v>256</v>
      </c>
      <c r="B34" s="5" t="s">
        <v>290</v>
      </c>
      <c r="C34" s="3">
        <v>624.20000000000005</v>
      </c>
      <c r="D34" s="33">
        <v>377.7</v>
      </c>
      <c r="E34" s="31">
        <v>371.7</v>
      </c>
      <c r="F34" s="33">
        <f t="shared" si="3"/>
        <v>-246.50000000000006</v>
      </c>
      <c r="G34" s="33">
        <f t="shared" si="1"/>
        <v>-6</v>
      </c>
      <c r="H34" s="8">
        <f t="shared" si="2"/>
        <v>98.41143764892773</v>
      </c>
    </row>
    <row r="35" spans="1:8">
      <c r="A35" s="26" t="s">
        <v>7</v>
      </c>
      <c r="B35" s="81" t="s">
        <v>291</v>
      </c>
      <c r="C35" s="16">
        <v>1383.6</v>
      </c>
      <c r="D35" s="31">
        <v>1383.6</v>
      </c>
      <c r="E35" s="31">
        <v>1383.6</v>
      </c>
      <c r="F35" s="31">
        <f t="shared" si="3"/>
        <v>0</v>
      </c>
      <c r="G35" s="31">
        <f t="shared" si="1"/>
        <v>0</v>
      </c>
      <c r="H35" s="8">
        <f t="shared" si="2"/>
        <v>100</v>
      </c>
    </row>
    <row r="36" spans="1:8" ht="26.4">
      <c r="A36" s="26" t="s">
        <v>17</v>
      </c>
      <c r="B36" s="69" t="s">
        <v>212</v>
      </c>
      <c r="C36" s="16">
        <v>50</v>
      </c>
      <c r="D36" s="31">
        <v>50</v>
      </c>
      <c r="E36" s="31">
        <v>50</v>
      </c>
      <c r="F36" s="31">
        <f t="shared" si="3"/>
        <v>0</v>
      </c>
      <c r="G36" s="31">
        <f t="shared" si="1"/>
        <v>0</v>
      </c>
      <c r="H36" s="8">
        <f t="shared" si="2"/>
        <v>100</v>
      </c>
    </row>
    <row r="37" spans="1:8" ht="14.25" customHeight="1">
      <c r="A37" s="3"/>
      <c r="B37" s="43" t="s">
        <v>154</v>
      </c>
      <c r="C37" s="17">
        <f>SUM(C8+C9+C10+C26+C27+C28+C29+C30+C35+C36)</f>
        <v>123841.70000000001</v>
      </c>
      <c r="D37" s="17">
        <f t="shared" ref="D37:E37" si="4">SUM(D8+D9+D10+D26+D27+D28+D29+D30+D35+D36)</f>
        <v>134220.80000000002</v>
      </c>
      <c r="E37" s="17">
        <f t="shared" si="4"/>
        <v>129741.1</v>
      </c>
      <c r="F37" s="24">
        <f>SUM(D37-C37)</f>
        <v>10379.100000000006</v>
      </c>
      <c r="G37" s="24">
        <f>SUM(E37-D37)</f>
        <v>-4479.7000000000116</v>
      </c>
      <c r="H37" s="1">
        <f>SUM(E37/D37*100)</f>
        <v>96.662439800686613</v>
      </c>
    </row>
    <row r="38" spans="1:8">
      <c r="E38" s="82"/>
      <c r="F38" s="82"/>
      <c r="G38" s="82"/>
    </row>
    <row r="40" spans="1:8">
      <c r="D40" s="9"/>
      <c r="E40" s="9"/>
      <c r="F40" s="9"/>
    </row>
  </sheetData>
  <mergeCells count="2">
    <mergeCell ref="A3:H3"/>
    <mergeCell ref="A4:H4"/>
  </mergeCells>
  <phoneticPr fontId="27" type="noConversion"/>
  <printOptions horizontalCentered="1"/>
  <pageMargins left="0.51181102362204722" right="0.31496062992125984" top="0.74803149606299213" bottom="0.35433070866141736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pajamos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Reda Balčytienė</cp:lastModifiedBy>
  <cp:lastPrinted>2024-02-07T08:03:47Z</cp:lastPrinted>
  <dcterms:created xsi:type="dcterms:W3CDTF">1996-10-14T23:33:28Z</dcterms:created>
  <dcterms:modified xsi:type="dcterms:W3CDTF">2024-02-07T08:51:00Z</dcterms:modified>
</cp:coreProperties>
</file>