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92.168.0.14\Vdiskas\Biudzeto ir Ekonomikos skyrius\Bendras biudzeto ir ekonomikos SK\Biudžeto vykdymas\2024 metai\IV ketvirtis\Internetiniam puslapiui\"/>
    </mc:Choice>
  </mc:AlternateContent>
  <xr:revisionPtr revIDLastSave="0" documentId="13_ncr:1_{499C0313-C60C-4340-80FE-1A3743C5A086}" xr6:coauthVersionLast="47" xr6:coauthVersionMax="47" xr10:uidLastSave="{00000000-0000-0000-0000-000000000000}"/>
  <bookViews>
    <workbookView xWindow="1905" yWindow="1905" windowWidth="21600" windowHeight="11295" xr2:uid="{00000000-000D-0000-FFFF-FFFF00000000}"/>
  </bookViews>
  <sheets>
    <sheet name="biudžeto pajamų vykdymas" sheetId="2" r:id="rId1"/>
    <sheet name="pajamų už teikiamas pasl vykdym" sheetId="10" r:id="rId2"/>
    <sheet name="pajamos už patalpų nuomą" sheetId="40" r:id="rId3"/>
    <sheet name="vykdymas pagal asig valdytojus" sheetId="36" r:id="rId4"/>
    <sheet name="vykdymas pagal programas" sheetId="37" r:id="rId5"/>
    <sheet name="vykdymas pagal valstybės funk" sheetId="13" r:id="rId6"/>
    <sheet name="asignavimai pgl valstybės funk " sheetId="38" r:id="rId7"/>
    <sheet name="vykdymas pagal ekonom paskirst" sheetId="14" r:id="rId8"/>
    <sheet name="asignavimai pagal ekonom paskir" sheetId="39" r:id="rId9"/>
  </sheets>
  <calcPr calcId="191029"/>
</workbook>
</file>

<file path=xl/calcChain.xml><?xml version="1.0" encoding="utf-8"?>
<calcChain xmlns="http://schemas.openxmlformats.org/spreadsheetml/2006/main">
  <c r="D303" i="36" l="1"/>
  <c r="D10" i="36"/>
  <c r="G38" i="40"/>
  <c r="H38" i="40" s="1"/>
  <c r="F38" i="40"/>
  <c r="H37" i="40"/>
  <c r="H36" i="40"/>
  <c r="H35" i="40"/>
  <c r="H34" i="40"/>
  <c r="H33" i="40"/>
  <c r="H32" i="40"/>
  <c r="H31" i="40"/>
  <c r="H30" i="40"/>
  <c r="H29" i="40"/>
  <c r="H28" i="40"/>
  <c r="H27" i="40"/>
  <c r="H26" i="40"/>
  <c r="H25" i="40"/>
  <c r="H24" i="40"/>
  <c r="H23" i="40"/>
  <c r="H22" i="40"/>
  <c r="H21" i="40"/>
  <c r="H20" i="40"/>
  <c r="H19" i="40"/>
  <c r="H18" i="40"/>
  <c r="H17" i="40"/>
  <c r="H16" i="40"/>
  <c r="H15" i="40"/>
  <c r="H14" i="40"/>
  <c r="H13" i="40"/>
  <c r="H12" i="40"/>
  <c r="H11" i="40"/>
  <c r="H10" i="40"/>
  <c r="H9" i="40"/>
  <c r="H35" i="39" l="1"/>
  <c r="G35" i="39"/>
  <c r="F35" i="39"/>
  <c r="H34" i="39"/>
  <c r="G34" i="39"/>
  <c r="F34" i="39"/>
  <c r="H33" i="39"/>
  <c r="G33" i="39"/>
  <c r="F33" i="39"/>
  <c r="H32" i="39"/>
  <c r="G32" i="39"/>
  <c r="F32" i="39"/>
  <c r="G31" i="39"/>
  <c r="F31" i="39"/>
  <c r="F30" i="39"/>
  <c r="E30" i="39"/>
  <c r="H30" i="39" s="1"/>
  <c r="D30" i="39"/>
  <c r="C30" i="39"/>
  <c r="H29" i="39"/>
  <c r="G29" i="39"/>
  <c r="F29" i="39"/>
  <c r="H28" i="39"/>
  <c r="G28" i="39"/>
  <c r="F28" i="39"/>
  <c r="H27" i="39"/>
  <c r="G27" i="39"/>
  <c r="F27" i="39"/>
  <c r="H26" i="39"/>
  <c r="G26" i="39"/>
  <c r="F26" i="39"/>
  <c r="H25" i="39"/>
  <c r="G25" i="39"/>
  <c r="F25" i="39"/>
  <c r="H24" i="39"/>
  <c r="G24" i="39"/>
  <c r="F24" i="39"/>
  <c r="H23" i="39"/>
  <c r="G23" i="39"/>
  <c r="F23" i="39"/>
  <c r="H22" i="39"/>
  <c r="G22" i="39"/>
  <c r="F22" i="39"/>
  <c r="H21" i="39"/>
  <c r="G21" i="39"/>
  <c r="F21" i="39"/>
  <c r="H20" i="39"/>
  <c r="G20" i="39"/>
  <c r="F20" i="39"/>
  <c r="H19" i="39"/>
  <c r="G19" i="39"/>
  <c r="F19" i="39"/>
  <c r="H18" i="39"/>
  <c r="G18" i="39"/>
  <c r="F18" i="39"/>
  <c r="H17" i="39"/>
  <c r="G17" i="39"/>
  <c r="F17" i="39"/>
  <c r="H16" i="39"/>
  <c r="G16" i="39"/>
  <c r="F16" i="39"/>
  <c r="H15" i="39"/>
  <c r="G15" i="39"/>
  <c r="F15" i="39"/>
  <c r="H14" i="39"/>
  <c r="G14" i="39"/>
  <c r="F14" i="39"/>
  <c r="H13" i="39"/>
  <c r="G13" i="39"/>
  <c r="F13" i="39"/>
  <c r="H12" i="39"/>
  <c r="G12" i="39"/>
  <c r="F12" i="39"/>
  <c r="H11" i="39"/>
  <c r="G11" i="39"/>
  <c r="F11" i="39"/>
  <c r="H10" i="39"/>
  <c r="G10" i="39"/>
  <c r="F10" i="39"/>
  <c r="H9" i="39"/>
  <c r="G9" i="39"/>
  <c r="E9" i="39"/>
  <c r="D9" i="39"/>
  <c r="C9" i="39"/>
  <c r="C36" i="39" s="1"/>
  <c r="H8" i="39"/>
  <c r="G8" i="39"/>
  <c r="F8" i="39"/>
  <c r="H7" i="39"/>
  <c r="G7" i="39"/>
  <c r="F7" i="39"/>
  <c r="E6" i="39"/>
  <c r="D6" i="39"/>
  <c r="G6" i="39" s="1"/>
  <c r="C6" i="39"/>
  <c r="E40" i="14"/>
  <c r="F37" i="14" s="1"/>
  <c r="K39" i="14"/>
  <c r="L38" i="14"/>
  <c r="K38" i="14"/>
  <c r="L37" i="14"/>
  <c r="K37" i="14"/>
  <c r="L36" i="14"/>
  <c r="K36" i="14"/>
  <c r="L35" i="14"/>
  <c r="K35" i="14"/>
  <c r="K34" i="14"/>
  <c r="K33" i="14"/>
  <c r="I33" i="14"/>
  <c r="G33" i="14"/>
  <c r="L33" i="14" s="1"/>
  <c r="E33" i="14"/>
  <c r="F33" i="14" s="1"/>
  <c r="C33" i="14"/>
  <c r="C40" i="14" s="1"/>
  <c r="L32" i="14"/>
  <c r="K32" i="14"/>
  <c r="L31" i="14"/>
  <c r="K31" i="14"/>
  <c r="K30" i="14"/>
  <c r="L29" i="14"/>
  <c r="K29" i="14"/>
  <c r="L28" i="14"/>
  <c r="K28" i="14"/>
  <c r="L27" i="14"/>
  <c r="K27" i="14"/>
  <c r="L25" i="14"/>
  <c r="K25" i="14"/>
  <c r="L24" i="14"/>
  <c r="K24" i="14"/>
  <c r="L23" i="14"/>
  <c r="K23" i="14"/>
  <c r="L22" i="14"/>
  <c r="K22" i="14"/>
  <c r="L21" i="14"/>
  <c r="K21" i="14"/>
  <c r="F21" i="14"/>
  <c r="L20" i="14"/>
  <c r="K20" i="14"/>
  <c r="L19" i="14"/>
  <c r="K19" i="14"/>
  <c r="L18" i="14"/>
  <c r="K18" i="14"/>
  <c r="L17" i="14"/>
  <c r="K17" i="14"/>
  <c r="F17" i="14"/>
  <c r="L16" i="14"/>
  <c r="K16" i="14"/>
  <c r="L15" i="14"/>
  <c r="K15" i="14"/>
  <c r="L14" i="14"/>
  <c r="K14" i="14"/>
  <c r="L13" i="14"/>
  <c r="K13" i="14"/>
  <c r="F13" i="14"/>
  <c r="L12" i="14"/>
  <c r="K12" i="14"/>
  <c r="L11" i="14"/>
  <c r="I11" i="14"/>
  <c r="K11" i="14" s="1"/>
  <c r="G11" i="14"/>
  <c r="G40" i="14" s="1"/>
  <c r="E11" i="14"/>
  <c r="C11" i="14"/>
  <c r="L10" i="14"/>
  <c r="K10" i="14"/>
  <c r="L9" i="14"/>
  <c r="K9" i="14"/>
  <c r="I8" i="14"/>
  <c r="L8" i="14" s="1"/>
  <c r="G8" i="14"/>
  <c r="E8" i="14"/>
  <c r="C8" i="14"/>
  <c r="H6" i="39" l="1"/>
  <c r="F9" i="39"/>
  <c r="E36" i="39"/>
  <c r="G30" i="39"/>
  <c r="F6" i="39"/>
  <c r="D36" i="39"/>
  <c r="F36" i="39" s="1"/>
  <c r="H31" i="14"/>
  <c r="H28" i="14"/>
  <c r="H24" i="14"/>
  <c r="H18" i="14"/>
  <c r="H14" i="14"/>
  <c r="H38" i="14"/>
  <c r="H9" i="14"/>
  <c r="H35" i="14"/>
  <c r="H33" i="14"/>
  <c r="H32" i="14"/>
  <c r="H29" i="14"/>
  <c r="H19" i="14"/>
  <c r="H15" i="14"/>
  <c r="H25" i="14"/>
  <c r="H11" i="14"/>
  <c r="H10" i="14"/>
  <c r="H40" i="14"/>
  <c r="H39" i="14"/>
  <c r="H20" i="14"/>
  <c r="H16" i="14"/>
  <c r="H12" i="14"/>
  <c r="H36" i="14"/>
  <c r="H30" i="14"/>
  <c r="H23" i="14"/>
  <c r="H37" i="14"/>
  <c r="H27" i="14"/>
  <c r="H21" i="14"/>
  <c r="H17" i="14"/>
  <c r="H13" i="14"/>
  <c r="D40" i="14"/>
  <c r="D21" i="14"/>
  <c r="D17" i="14"/>
  <c r="D13" i="14"/>
  <c r="D23" i="14"/>
  <c r="D37" i="14"/>
  <c r="D31" i="14"/>
  <c r="D28" i="14"/>
  <c r="D18" i="14"/>
  <c r="D14" i="14"/>
  <c r="D38" i="14"/>
  <c r="D35" i="14"/>
  <c r="D32" i="14"/>
  <c r="D29" i="14"/>
  <c r="D19" i="14"/>
  <c r="D15" i="14"/>
  <c r="D10" i="14"/>
  <c r="D20" i="14"/>
  <c r="D16" i="14"/>
  <c r="D12" i="14"/>
  <c r="F23" i="14"/>
  <c r="F30" i="14"/>
  <c r="F36" i="14"/>
  <c r="F40" i="14"/>
  <c r="F11" i="14"/>
  <c r="F12" i="14"/>
  <c r="F16" i="14"/>
  <c r="F20" i="14"/>
  <c r="F39" i="14"/>
  <c r="K8" i="14"/>
  <c r="F10" i="14"/>
  <c r="F25" i="14"/>
  <c r="F15" i="14"/>
  <c r="F19" i="14"/>
  <c r="F29" i="14"/>
  <c r="F32" i="14"/>
  <c r="F35" i="14"/>
  <c r="I40" i="14"/>
  <c r="F27" i="14"/>
  <c r="F9" i="14"/>
  <c r="F8" i="14" s="1"/>
  <c r="F38" i="14"/>
  <c r="J11" i="14"/>
  <c r="F14" i="14"/>
  <c r="F18" i="14"/>
  <c r="F24" i="14"/>
  <c r="F28" i="14"/>
  <c r="F31" i="14"/>
  <c r="G36" i="39" l="1"/>
  <c r="H36" i="39"/>
  <c r="H8" i="14"/>
  <c r="L40" i="14"/>
  <c r="J38" i="14"/>
  <c r="J33" i="14"/>
  <c r="J9" i="14"/>
  <c r="K40" i="14"/>
  <c r="J35" i="14"/>
  <c r="J32" i="14"/>
  <c r="J29" i="14"/>
  <c r="J19" i="14"/>
  <c r="J15" i="14"/>
  <c r="J28" i="14"/>
  <c r="J40" i="14"/>
  <c r="J25" i="14"/>
  <c r="J22" i="14"/>
  <c r="J10" i="14"/>
  <c r="J31" i="14"/>
  <c r="J18" i="14"/>
  <c r="J39" i="14"/>
  <c r="J20" i="14"/>
  <c r="J16" i="14"/>
  <c r="J12" i="14"/>
  <c r="J24" i="14"/>
  <c r="J14" i="14"/>
  <c r="J36" i="14"/>
  <c r="J30" i="14"/>
  <c r="J23" i="14"/>
  <c r="J27" i="14"/>
  <c r="J21" i="14"/>
  <c r="J17" i="14"/>
  <c r="J13" i="14"/>
  <c r="J37" i="14"/>
  <c r="J8" i="14" l="1"/>
  <c r="J18" i="38" l="1"/>
  <c r="G18" i="38"/>
  <c r="F18" i="38"/>
  <c r="E18" i="38"/>
  <c r="J17" i="38"/>
  <c r="G17" i="38"/>
  <c r="F17" i="38"/>
  <c r="E17" i="38"/>
  <c r="J16" i="38"/>
  <c r="G16" i="38"/>
  <c r="F16" i="38"/>
  <c r="E16" i="38"/>
  <c r="J15" i="38"/>
  <c r="G15" i="38"/>
  <c r="F15" i="38"/>
  <c r="E15" i="38"/>
  <c r="J14" i="38"/>
  <c r="G14" i="38"/>
  <c r="F14" i="38"/>
  <c r="E14" i="38"/>
  <c r="J13" i="38"/>
  <c r="G13" i="38"/>
  <c r="F13" i="38"/>
  <c r="E13" i="38"/>
  <c r="J12" i="38"/>
  <c r="G12" i="38"/>
  <c r="F12" i="38"/>
  <c r="E12" i="38"/>
  <c r="J11" i="38"/>
  <c r="G11" i="38"/>
  <c r="F11" i="38"/>
  <c r="E11" i="38"/>
  <c r="J10" i="38"/>
  <c r="G10" i="38"/>
  <c r="F10" i="38"/>
  <c r="E10" i="38"/>
  <c r="J9" i="38"/>
  <c r="G9" i="38"/>
  <c r="F9" i="38"/>
  <c r="E9" i="38"/>
  <c r="I8" i="38"/>
  <c r="D8" i="38"/>
  <c r="J8" i="38" s="1"/>
  <c r="C8" i="38"/>
  <c r="B8" i="38"/>
  <c r="E8" i="38" s="1"/>
  <c r="J7" i="38"/>
  <c r="I7" i="38"/>
  <c r="I19" i="38" s="1"/>
  <c r="D7" i="38"/>
  <c r="D19" i="38" s="1"/>
  <c r="C7" i="38"/>
  <c r="C19" i="38" s="1"/>
  <c r="B7" i="38"/>
  <c r="E7" i="38" s="1"/>
  <c r="D21" i="13"/>
  <c r="E19" i="13" s="1"/>
  <c r="C21" i="13"/>
  <c r="B21" i="13"/>
  <c r="C17" i="13" s="1"/>
  <c r="I20" i="13"/>
  <c r="H20" i="13"/>
  <c r="C20" i="13"/>
  <c r="I19" i="13"/>
  <c r="H19" i="13"/>
  <c r="I18" i="13"/>
  <c r="H18" i="13"/>
  <c r="C18" i="13"/>
  <c r="I17" i="13"/>
  <c r="H17" i="13"/>
  <c r="I16" i="13"/>
  <c r="H16" i="13"/>
  <c r="E16" i="13"/>
  <c r="C16" i="13"/>
  <c r="I15" i="13"/>
  <c r="H15" i="13"/>
  <c r="C15" i="13"/>
  <c r="I14" i="13"/>
  <c r="H14" i="13"/>
  <c r="C14" i="13"/>
  <c r="I13" i="13"/>
  <c r="H13" i="13"/>
  <c r="E13" i="13"/>
  <c r="C13" i="13"/>
  <c r="I12" i="13"/>
  <c r="H12" i="13"/>
  <c r="H11" i="13"/>
  <c r="I10" i="13"/>
  <c r="H10" i="13"/>
  <c r="C10" i="13"/>
  <c r="F9" i="13"/>
  <c r="I9" i="13" s="1"/>
  <c r="E9" i="13"/>
  <c r="D9" i="13"/>
  <c r="C9" i="13"/>
  <c r="E19" i="38" l="1"/>
  <c r="F8" i="38"/>
  <c r="G8" i="38"/>
  <c r="F7" i="38"/>
  <c r="F19" i="38" s="1"/>
  <c r="G7" i="38"/>
  <c r="B19" i="38"/>
  <c r="H15" i="38"/>
  <c r="H19" i="38"/>
  <c r="H18" i="38"/>
  <c r="H10" i="38"/>
  <c r="H7" i="38"/>
  <c r="H9" i="38"/>
  <c r="G19" i="38"/>
  <c r="H13" i="38"/>
  <c r="H16" i="38"/>
  <c r="H11" i="38"/>
  <c r="H8" i="38"/>
  <c r="H14" i="38"/>
  <c r="H17" i="38"/>
  <c r="J19" i="38"/>
  <c r="H12" i="38"/>
  <c r="H9" i="13"/>
  <c r="H21" i="13" s="1"/>
  <c r="C12" i="13"/>
  <c r="E15" i="13"/>
  <c r="E20" i="13"/>
  <c r="F21" i="13"/>
  <c r="G9" i="13"/>
  <c r="E21" i="13"/>
  <c r="E12" i="13"/>
  <c r="E17" i="13"/>
  <c r="E18" i="13"/>
  <c r="E10" i="13"/>
  <c r="E14" i="13"/>
  <c r="I21" i="13" l="1"/>
  <c r="G17" i="13"/>
  <c r="G12" i="13"/>
  <c r="G21" i="13"/>
  <c r="G20" i="13"/>
  <c r="G15" i="13"/>
  <c r="G18" i="13"/>
  <c r="G13" i="13"/>
  <c r="G19" i="13"/>
  <c r="G14" i="13"/>
  <c r="G10" i="13"/>
  <c r="G16" i="13"/>
  <c r="J18" i="37" l="1"/>
  <c r="I18" i="37"/>
  <c r="H18" i="37"/>
  <c r="G18" i="37"/>
  <c r="K18" i="37" s="1"/>
  <c r="F18" i="37"/>
  <c r="E18" i="37"/>
  <c r="D18" i="37"/>
  <c r="C18" i="37"/>
  <c r="K17" i="37"/>
  <c r="K16" i="37"/>
  <c r="K15" i="37"/>
  <c r="K14" i="37"/>
  <c r="K13" i="37"/>
  <c r="K12" i="37"/>
  <c r="K11" i="37"/>
  <c r="K10" i="37"/>
  <c r="K9" i="37"/>
  <c r="K301" i="36"/>
  <c r="J301" i="36"/>
  <c r="I301" i="36"/>
  <c r="H301" i="36"/>
  <c r="G301" i="36"/>
  <c r="F301" i="36"/>
  <c r="E301" i="36"/>
  <c r="D301" i="36"/>
  <c r="K298" i="36"/>
  <c r="J298" i="36"/>
  <c r="I298" i="36"/>
  <c r="H298" i="36"/>
  <c r="G298" i="36"/>
  <c r="F298" i="36"/>
  <c r="E298" i="36"/>
  <c r="D298" i="36"/>
  <c r="K296" i="36"/>
  <c r="J296" i="36"/>
  <c r="I296" i="36"/>
  <c r="H296" i="36"/>
  <c r="G296" i="36"/>
  <c r="F296" i="36"/>
  <c r="E296" i="36"/>
  <c r="D296" i="36"/>
  <c r="K290" i="36"/>
  <c r="J290" i="36"/>
  <c r="I290" i="36"/>
  <c r="H290" i="36"/>
  <c r="G290" i="36"/>
  <c r="F290" i="36"/>
  <c r="E290" i="36"/>
  <c r="D290" i="36"/>
  <c r="K286" i="36"/>
  <c r="J286" i="36"/>
  <c r="I286" i="36"/>
  <c r="H286" i="36"/>
  <c r="G286" i="36"/>
  <c r="F286" i="36"/>
  <c r="E286" i="36"/>
  <c r="D286" i="36"/>
  <c r="K281" i="36"/>
  <c r="J281" i="36"/>
  <c r="I281" i="36"/>
  <c r="H281" i="36"/>
  <c r="G281" i="36"/>
  <c r="F281" i="36"/>
  <c r="E281" i="36"/>
  <c r="D281" i="36"/>
  <c r="K279" i="36"/>
  <c r="J279" i="36"/>
  <c r="I279" i="36"/>
  <c r="H279" i="36"/>
  <c r="G279" i="36"/>
  <c r="F279" i="36"/>
  <c r="E279" i="36"/>
  <c r="D279" i="36"/>
  <c r="K276" i="36"/>
  <c r="J276" i="36"/>
  <c r="I276" i="36"/>
  <c r="H276" i="36"/>
  <c r="G276" i="36"/>
  <c r="F276" i="36"/>
  <c r="E276" i="36"/>
  <c r="D276" i="36"/>
  <c r="K273" i="36"/>
  <c r="J273" i="36"/>
  <c r="I273" i="36"/>
  <c r="H273" i="36"/>
  <c r="G273" i="36"/>
  <c r="F273" i="36"/>
  <c r="E273" i="36"/>
  <c r="D273" i="36"/>
  <c r="K270" i="36"/>
  <c r="J270" i="36"/>
  <c r="I270" i="36"/>
  <c r="H270" i="36"/>
  <c r="G270" i="36"/>
  <c r="F270" i="36"/>
  <c r="E270" i="36"/>
  <c r="D270" i="36"/>
  <c r="K267" i="36"/>
  <c r="J267" i="36"/>
  <c r="I267" i="36"/>
  <c r="H267" i="36"/>
  <c r="G267" i="36"/>
  <c r="F267" i="36"/>
  <c r="E267" i="36"/>
  <c r="D267" i="36"/>
  <c r="K260" i="36"/>
  <c r="J260" i="36"/>
  <c r="I260" i="36"/>
  <c r="H260" i="36"/>
  <c r="G260" i="36"/>
  <c r="F260" i="36"/>
  <c r="E260" i="36"/>
  <c r="D260" i="36"/>
  <c r="K256" i="36"/>
  <c r="J256" i="36"/>
  <c r="I256" i="36"/>
  <c r="H256" i="36"/>
  <c r="G256" i="36"/>
  <c r="F256" i="36"/>
  <c r="E256" i="36"/>
  <c r="D256" i="36"/>
  <c r="K251" i="36"/>
  <c r="J251" i="36"/>
  <c r="I251" i="36"/>
  <c r="H251" i="36"/>
  <c r="G251" i="36"/>
  <c r="F251" i="36"/>
  <c r="E251" i="36"/>
  <c r="D251" i="36"/>
  <c r="K245" i="36"/>
  <c r="J245" i="36"/>
  <c r="I245" i="36"/>
  <c r="H245" i="36"/>
  <c r="G245" i="36"/>
  <c r="F245" i="36"/>
  <c r="E245" i="36"/>
  <c r="D245" i="36"/>
  <c r="K242" i="36"/>
  <c r="J242" i="36"/>
  <c r="I242" i="36"/>
  <c r="H242" i="36"/>
  <c r="G242" i="36"/>
  <c r="F242" i="36"/>
  <c r="E242" i="36"/>
  <c r="D242" i="36"/>
  <c r="K238" i="36"/>
  <c r="J238" i="36"/>
  <c r="I238" i="36"/>
  <c r="H238" i="36"/>
  <c r="G238" i="36"/>
  <c r="F238" i="36"/>
  <c r="E238" i="36"/>
  <c r="D238" i="36"/>
  <c r="K235" i="36"/>
  <c r="J235" i="36"/>
  <c r="I235" i="36"/>
  <c r="H235" i="36"/>
  <c r="G235" i="36"/>
  <c r="F235" i="36"/>
  <c r="E235" i="36"/>
  <c r="D235" i="36"/>
  <c r="K228" i="36"/>
  <c r="J228" i="36"/>
  <c r="I228" i="36"/>
  <c r="H228" i="36"/>
  <c r="G228" i="36"/>
  <c r="F228" i="36"/>
  <c r="E228" i="36"/>
  <c r="D228" i="36"/>
  <c r="K223" i="36"/>
  <c r="J223" i="36"/>
  <c r="I223" i="36"/>
  <c r="H223" i="36"/>
  <c r="G223" i="36"/>
  <c r="F223" i="36"/>
  <c r="E223" i="36"/>
  <c r="D223" i="36"/>
  <c r="K217" i="36"/>
  <c r="J217" i="36"/>
  <c r="I217" i="36"/>
  <c r="H217" i="36"/>
  <c r="G217" i="36"/>
  <c r="F217" i="36"/>
  <c r="E217" i="36"/>
  <c r="D217" i="36"/>
  <c r="K211" i="36"/>
  <c r="J211" i="36"/>
  <c r="I211" i="36"/>
  <c r="H211" i="36"/>
  <c r="G211" i="36"/>
  <c r="F211" i="36"/>
  <c r="E211" i="36"/>
  <c r="D211" i="36"/>
  <c r="K205" i="36"/>
  <c r="J205" i="36"/>
  <c r="I205" i="36"/>
  <c r="H205" i="36"/>
  <c r="G205" i="36"/>
  <c r="F205" i="36"/>
  <c r="E205" i="36"/>
  <c r="D205" i="36"/>
  <c r="K201" i="36"/>
  <c r="J201" i="36"/>
  <c r="I201" i="36"/>
  <c r="H201" i="36"/>
  <c r="G201" i="36"/>
  <c r="F201" i="36"/>
  <c r="E201" i="36"/>
  <c r="D201" i="36"/>
  <c r="K199" i="36"/>
  <c r="J199" i="36"/>
  <c r="I199" i="36"/>
  <c r="H199" i="36"/>
  <c r="G199" i="36"/>
  <c r="F199" i="36"/>
  <c r="E199" i="36"/>
  <c r="D199" i="36"/>
  <c r="K197" i="36"/>
  <c r="J197" i="36"/>
  <c r="I197" i="36"/>
  <c r="H197" i="36"/>
  <c r="G197" i="36"/>
  <c r="F197" i="36"/>
  <c r="E197" i="36"/>
  <c r="D197" i="36"/>
  <c r="K193" i="36"/>
  <c r="J193" i="36"/>
  <c r="I193" i="36"/>
  <c r="H193" i="36"/>
  <c r="G193" i="36"/>
  <c r="F193" i="36"/>
  <c r="E193" i="36"/>
  <c r="D193" i="36"/>
  <c r="K189" i="36"/>
  <c r="J189" i="36"/>
  <c r="I189" i="36"/>
  <c r="H189" i="36"/>
  <c r="G189" i="36"/>
  <c r="F189" i="36"/>
  <c r="E189" i="36"/>
  <c r="D189" i="36"/>
  <c r="K186" i="36"/>
  <c r="J186" i="36"/>
  <c r="I186" i="36"/>
  <c r="H186" i="36"/>
  <c r="G186" i="36"/>
  <c r="F186" i="36"/>
  <c r="E186" i="36"/>
  <c r="D186" i="36"/>
  <c r="K180" i="36"/>
  <c r="J180" i="36"/>
  <c r="I180" i="36"/>
  <c r="H180" i="36"/>
  <c r="G180" i="36"/>
  <c r="F180" i="36"/>
  <c r="E180" i="36"/>
  <c r="D180" i="36"/>
  <c r="K171" i="36"/>
  <c r="J171" i="36"/>
  <c r="I171" i="36"/>
  <c r="H171" i="36"/>
  <c r="G171" i="36"/>
  <c r="F171" i="36"/>
  <c r="E171" i="36"/>
  <c r="D171" i="36"/>
  <c r="K162" i="36"/>
  <c r="J162" i="36"/>
  <c r="I162" i="36"/>
  <c r="H162" i="36"/>
  <c r="G162" i="36"/>
  <c r="F162" i="36"/>
  <c r="E162" i="36"/>
  <c r="D162" i="36"/>
  <c r="K153" i="36"/>
  <c r="J153" i="36"/>
  <c r="I153" i="36"/>
  <c r="H153" i="36"/>
  <c r="G153" i="36"/>
  <c r="F153" i="36"/>
  <c r="E153" i="36"/>
  <c r="D153" i="36"/>
  <c r="K148" i="36"/>
  <c r="J148" i="36"/>
  <c r="I148" i="36"/>
  <c r="H148" i="36"/>
  <c r="G148" i="36"/>
  <c r="F148" i="36"/>
  <c r="E148" i="36"/>
  <c r="D148" i="36"/>
  <c r="K142" i="36"/>
  <c r="J142" i="36"/>
  <c r="I142" i="36"/>
  <c r="H142" i="36"/>
  <c r="G142" i="36"/>
  <c r="F142" i="36"/>
  <c r="E142" i="36"/>
  <c r="D142" i="36"/>
  <c r="K136" i="36"/>
  <c r="J136" i="36"/>
  <c r="I136" i="36"/>
  <c r="H136" i="36"/>
  <c r="G136" i="36"/>
  <c r="F136" i="36"/>
  <c r="E136" i="36"/>
  <c r="D136" i="36"/>
  <c r="K129" i="36"/>
  <c r="J129" i="36"/>
  <c r="I129" i="36"/>
  <c r="H129" i="36"/>
  <c r="G129" i="36"/>
  <c r="F129" i="36"/>
  <c r="E129" i="36"/>
  <c r="D129" i="36"/>
  <c r="K121" i="36"/>
  <c r="J121" i="36"/>
  <c r="I121" i="36"/>
  <c r="H121" i="36"/>
  <c r="G121" i="36"/>
  <c r="F121" i="36"/>
  <c r="E121" i="36"/>
  <c r="D121" i="36"/>
  <c r="K114" i="36"/>
  <c r="J114" i="36"/>
  <c r="I114" i="36"/>
  <c r="H114" i="36"/>
  <c r="G114" i="36"/>
  <c r="F114" i="36"/>
  <c r="E114" i="36"/>
  <c r="D114" i="36"/>
  <c r="K104" i="36"/>
  <c r="J104" i="36"/>
  <c r="I104" i="36"/>
  <c r="H104" i="36"/>
  <c r="G104" i="36"/>
  <c r="F104" i="36"/>
  <c r="E104" i="36"/>
  <c r="D104" i="36"/>
  <c r="K97" i="36"/>
  <c r="J97" i="36"/>
  <c r="I97" i="36"/>
  <c r="H97" i="36"/>
  <c r="G97" i="36"/>
  <c r="F97" i="36"/>
  <c r="E97" i="36"/>
  <c r="D97" i="36"/>
  <c r="K88" i="36"/>
  <c r="J88" i="36"/>
  <c r="I88" i="36"/>
  <c r="H88" i="36"/>
  <c r="G88" i="36"/>
  <c r="F88" i="36"/>
  <c r="E88" i="36"/>
  <c r="D88" i="36"/>
  <c r="K79" i="36"/>
  <c r="J79" i="36"/>
  <c r="I79" i="36"/>
  <c r="H79" i="36"/>
  <c r="G79" i="36"/>
  <c r="F79" i="36"/>
  <c r="E79" i="36"/>
  <c r="D79" i="36"/>
  <c r="K72" i="36"/>
  <c r="J72" i="36"/>
  <c r="I72" i="36"/>
  <c r="H72" i="36"/>
  <c r="G72" i="36"/>
  <c r="F72" i="36"/>
  <c r="E72" i="36"/>
  <c r="D72" i="36"/>
  <c r="K67" i="36"/>
  <c r="J67" i="36"/>
  <c r="I67" i="36"/>
  <c r="H67" i="36"/>
  <c r="G67" i="36"/>
  <c r="F67" i="36"/>
  <c r="E67" i="36"/>
  <c r="D67" i="36"/>
  <c r="K10" i="36"/>
  <c r="K303" i="36" s="1"/>
  <c r="J10" i="36"/>
  <c r="J303" i="36" s="1"/>
  <c r="I10" i="36"/>
  <c r="I303" i="36" s="1"/>
  <c r="H10" i="36"/>
  <c r="H303" i="36" s="1"/>
  <c r="G10" i="36"/>
  <c r="F10" i="36"/>
  <c r="F303" i="36" s="1"/>
  <c r="E10" i="36"/>
  <c r="L72" i="36" l="1"/>
  <c r="L79" i="36"/>
  <c r="L88" i="36"/>
  <c r="L97" i="36"/>
  <c r="L104" i="36"/>
  <c r="L114" i="36"/>
  <c r="L136" i="36"/>
  <c r="L142" i="36"/>
  <c r="L148" i="36"/>
  <c r="L153" i="36"/>
  <c r="L162" i="36"/>
  <c r="L171" i="36"/>
  <c r="L189" i="36"/>
  <c r="L193" i="36"/>
  <c r="L197" i="36"/>
  <c r="L199" i="36"/>
  <c r="L201" i="36"/>
  <c r="L205" i="36"/>
  <c r="L211" i="36"/>
  <c r="L228" i="36"/>
  <c r="L235" i="36"/>
  <c r="L238" i="36"/>
  <c r="L242" i="36"/>
  <c r="L245" i="36"/>
  <c r="L251" i="36"/>
  <c r="L256" i="36"/>
  <c r="L260" i="36"/>
  <c r="L267" i="36"/>
  <c r="L270" i="36"/>
  <c r="L273" i="36"/>
  <c r="L276" i="36"/>
  <c r="L279" i="36"/>
  <c r="L281" i="36"/>
  <c r="L290" i="36"/>
  <c r="L296" i="36"/>
  <c r="L298" i="36"/>
  <c r="L301" i="36"/>
  <c r="L303" i="36"/>
  <c r="G303" i="36"/>
  <c r="L67" i="36"/>
  <c r="L121" i="36"/>
  <c r="L129" i="36"/>
  <c r="L180" i="36"/>
  <c r="L186" i="36"/>
  <c r="L217" i="36"/>
  <c r="L223" i="36"/>
  <c r="E303" i="36"/>
  <c r="L286" i="36"/>
  <c r="L10" i="36"/>
  <c r="G49" i="10" l="1"/>
  <c r="H49" i="10" s="1"/>
  <c r="F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K49" i="2" l="1"/>
  <c r="J49" i="2"/>
  <c r="I49" i="2"/>
  <c r="H49" i="2"/>
  <c r="F49" i="2"/>
  <c r="K48" i="2"/>
  <c r="J48" i="2"/>
  <c r="I48" i="2"/>
  <c r="H48" i="2"/>
  <c r="F48" i="2"/>
  <c r="K47" i="2"/>
  <c r="I47" i="2"/>
  <c r="H47" i="2"/>
  <c r="F47" i="2"/>
  <c r="K46" i="2"/>
  <c r="J46" i="2"/>
  <c r="I46" i="2"/>
  <c r="H46" i="2"/>
  <c r="F46" i="2"/>
  <c r="K45" i="2"/>
  <c r="J45" i="2"/>
  <c r="I45" i="2"/>
  <c r="H45" i="2"/>
  <c r="F45" i="2"/>
  <c r="K44" i="2"/>
  <c r="J44" i="2"/>
  <c r="I44" i="2"/>
  <c r="H44" i="2"/>
  <c r="F44" i="2"/>
  <c r="K43" i="2"/>
  <c r="J43" i="2"/>
  <c r="I43" i="2"/>
  <c r="H43" i="2"/>
  <c r="F43" i="2"/>
  <c r="K42" i="2"/>
  <c r="J42" i="2"/>
  <c r="I42" i="2"/>
  <c r="H42" i="2"/>
  <c r="F42" i="2"/>
  <c r="K41" i="2"/>
  <c r="J41" i="2"/>
  <c r="I41" i="2"/>
  <c r="H41" i="2"/>
  <c r="F41" i="2"/>
  <c r="K40" i="2"/>
  <c r="J40" i="2"/>
  <c r="I40" i="2"/>
  <c r="H40" i="2"/>
  <c r="F40" i="2"/>
  <c r="K39" i="2"/>
  <c r="J39" i="2"/>
  <c r="I39" i="2"/>
  <c r="H39" i="2"/>
  <c r="F39" i="2"/>
  <c r="I38" i="2"/>
  <c r="G38" i="2"/>
  <c r="H38" i="2" s="1"/>
  <c r="E38" i="2"/>
  <c r="F38" i="2" s="1"/>
  <c r="D38" i="2"/>
  <c r="J38" i="2" s="1"/>
  <c r="I37" i="2"/>
  <c r="H37" i="2"/>
  <c r="F37" i="2"/>
  <c r="K35" i="2"/>
  <c r="J35" i="2"/>
  <c r="I35" i="2"/>
  <c r="H35" i="2"/>
  <c r="F35" i="2"/>
  <c r="K34" i="2"/>
  <c r="J34" i="2"/>
  <c r="I34" i="2"/>
  <c r="H34" i="2"/>
  <c r="F34" i="2"/>
  <c r="K33" i="2"/>
  <c r="J33" i="2"/>
  <c r="I33" i="2"/>
  <c r="H33" i="2"/>
  <c r="F33" i="2"/>
  <c r="K32" i="2"/>
  <c r="J32" i="2"/>
  <c r="I32" i="2"/>
  <c r="H32" i="2"/>
  <c r="F32" i="2"/>
  <c r="K31" i="2"/>
  <c r="J31" i="2"/>
  <c r="I31" i="2"/>
  <c r="H31" i="2"/>
  <c r="F31" i="2"/>
  <c r="K30" i="2"/>
  <c r="J30" i="2"/>
  <c r="I30" i="2"/>
  <c r="H30" i="2"/>
  <c r="F30" i="2"/>
  <c r="K29" i="2"/>
  <c r="J29" i="2"/>
  <c r="H29" i="2"/>
  <c r="G29" i="2"/>
  <c r="I29" i="2" s="1"/>
  <c r="E29" i="2"/>
  <c r="F29" i="2" s="1"/>
  <c r="D29" i="2"/>
  <c r="K28" i="2"/>
  <c r="J28" i="2"/>
  <c r="I28" i="2"/>
  <c r="H28" i="2"/>
  <c r="F28" i="2"/>
  <c r="K27" i="2"/>
  <c r="J27" i="2"/>
  <c r="I27" i="2"/>
  <c r="H27" i="2"/>
  <c r="H25" i="2" s="1"/>
  <c r="F27" i="2"/>
  <c r="K26" i="2"/>
  <c r="J26" i="2"/>
  <c r="I26" i="2"/>
  <c r="H26" i="2"/>
  <c r="F26" i="2"/>
  <c r="J25" i="2"/>
  <c r="I25" i="2"/>
  <c r="G25" i="2"/>
  <c r="K25" i="2" s="1"/>
  <c r="E25" i="2"/>
  <c r="D25" i="2"/>
  <c r="F25" i="2" s="1"/>
  <c r="K24" i="2"/>
  <c r="J24" i="2"/>
  <c r="I24" i="2"/>
  <c r="H24" i="2"/>
  <c r="F24" i="2"/>
  <c r="K23" i="2"/>
  <c r="J23" i="2"/>
  <c r="I23" i="2"/>
  <c r="H23" i="2"/>
  <c r="F23" i="2"/>
  <c r="K21" i="2"/>
  <c r="J21" i="2"/>
  <c r="I21" i="2"/>
  <c r="H21" i="2"/>
  <c r="F21" i="2"/>
  <c r="K20" i="2"/>
  <c r="J20" i="2"/>
  <c r="I20" i="2"/>
  <c r="I17" i="2" s="1"/>
  <c r="I16" i="2" s="1"/>
  <c r="I15" i="2" s="1"/>
  <c r="H20" i="2"/>
  <c r="F20" i="2"/>
  <c r="K19" i="2"/>
  <c r="J19" i="2"/>
  <c r="I19" i="2"/>
  <c r="H19" i="2"/>
  <c r="F19" i="2"/>
  <c r="K18" i="2"/>
  <c r="J18" i="2"/>
  <c r="I18" i="2"/>
  <c r="H18" i="2"/>
  <c r="F18" i="2"/>
  <c r="H17" i="2"/>
  <c r="H16" i="2" s="1"/>
  <c r="H15" i="2" s="1"/>
  <c r="G17" i="2"/>
  <c r="J17" i="2" s="1"/>
  <c r="E17" i="2"/>
  <c r="F17" i="2" s="1"/>
  <c r="D17" i="2"/>
  <c r="G16" i="2"/>
  <c r="J16" i="2" s="1"/>
  <c r="E16" i="2"/>
  <c r="F16" i="2" s="1"/>
  <c r="D16" i="2"/>
  <c r="G15" i="2"/>
  <c r="E15" i="2"/>
  <c r="K14" i="2"/>
  <c r="J14" i="2"/>
  <c r="I14" i="2"/>
  <c r="H14" i="2"/>
  <c r="F14" i="2"/>
  <c r="K13" i="2"/>
  <c r="J13" i="2"/>
  <c r="I13" i="2"/>
  <c r="H13" i="2"/>
  <c r="F13" i="2"/>
  <c r="K12" i="2"/>
  <c r="J12" i="2"/>
  <c r="I12" i="2"/>
  <c r="H12" i="2"/>
  <c r="F12" i="2"/>
  <c r="K11" i="2"/>
  <c r="J11" i="2"/>
  <c r="I11" i="2"/>
  <c r="H11" i="2"/>
  <c r="F11" i="2"/>
  <c r="K10" i="2"/>
  <c r="J10" i="2"/>
  <c r="I10" i="2"/>
  <c r="H10" i="2"/>
  <c r="F10" i="2"/>
  <c r="K9" i="2"/>
  <c r="J9" i="2"/>
  <c r="I9" i="2"/>
  <c r="H9" i="2"/>
  <c r="F9" i="2"/>
  <c r="K8" i="2"/>
  <c r="J8" i="2"/>
  <c r="I8" i="2"/>
  <c r="H8" i="2"/>
  <c r="F8" i="2"/>
  <c r="K7" i="2"/>
  <c r="J7" i="2"/>
  <c r="H7" i="2"/>
  <c r="G7" i="2"/>
  <c r="I7" i="2" s="1"/>
  <c r="E7" i="2"/>
  <c r="F7" i="2" s="1"/>
  <c r="D7" i="2"/>
  <c r="I50" i="2" l="1"/>
  <c r="H50" i="2"/>
  <c r="K38" i="2"/>
  <c r="E50" i="2"/>
  <c r="K15" i="2"/>
  <c r="K16" i="2"/>
  <c r="K17" i="2"/>
  <c r="G50" i="2"/>
  <c r="D15" i="2"/>
  <c r="D50" i="2" s="1"/>
  <c r="K50" i="2" l="1"/>
  <c r="J50" i="2"/>
  <c r="F15" i="2"/>
  <c r="F50" i="2" s="1"/>
  <c r="J15" i="2"/>
</calcChain>
</file>

<file path=xl/sharedStrings.xml><?xml version="1.0" encoding="utf-8"?>
<sst xmlns="http://schemas.openxmlformats.org/spreadsheetml/2006/main" count="899" uniqueCount="406">
  <si>
    <t>1.</t>
  </si>
  <si>
    <t>2.</t>
  </si>
  <si>
    <t>3.</t>
  </si>
  <si>
    <t>4.</t>
  </si>
  <si>
    <t>5.</t>
  </si>
  <si>
    <t>6.</t>
  </si>
  <si>
    <t>7.</t>
  </si>
  <si>
    <t>8.</t>
  </si>
  <si>
    <t>1.1.</t>
  </si>
  <si>
    <t xml:space="preserve"> tūkst. eurų</t>
  </si>
  <si>
    <t>Palūkanos</t>
  </si>
  <si>
    <t>Įstaigos pavadinimas</t>
  </si>
  <si>
    <t>Metinis patikslintas planas</t>
  </si>
  <si>
    <t>Gargždų "Vaivorykštės" gimnazija</t>
  </si>
  <si>
    <t>Endriejavo pagrindinė mokykla</t>
  </si>
  <si>
    <t>Gargždų "Minijos" progimnazija</t>
  </si>
  <si>
    <t>9.</t>
  </si>
  <si>
    <t>Dovilų pagrindinė mokykla</t>
  </si>
  <si>
    <t>10.</t>
  </si>
  <si>
    <t>11.</t>
  </si>
  <si>
    <t>Ketvergių pagrindinė mokykla</t>
  </si>
  <si>
    <t>12.</t>
  </si>
  <si>
    <t>Kretingalės pagrindinė mokykla</t>
  </si>
  <si>
    <t>13.</t>
  </si>
  <si>
    <t>14.</t>
  </si>
  <si>
    <t>15.</t>
  </si>
  <si>
    <t>16.</t>
  </si>
  <si>
    <t>Vėžaičių pagrindinė mokykla</t>
  </si>
  <si>
    <t>17.</t>
  </si>
  <si>
    <t>Slengių mokykla-daugiafunkcis centras</t>
  </si>
  <si>
    <t>18.</t>
  </si>
  <si>
    <t>19.</t>
  </si>
  <si>
    <t>Gargždų lopšelis-darželis "Ąžuoliukas"</t>
  </si>
  <si>
    <t>20.</t>
  </si>
  <si>
    <t>Gargždų lopšelis-darželis "Gintarėlis"</t>
  </si>
  <si>
    <t>21.</t>
  </si>
  <si>
    <t>Gargždų lopšelis -darželis "Saulutė"</t>
  </si>
  <si>
    <t>22.</t>
  </si>
  <si>
    <t>23.</t>
  </si>
  <si>
    <t>24.</t>
  </si>
  <si>
    <t>25.</t>
  </si>
  <si>
    <t>26.</t>
  </si>
  <si>
    <t>Gargždų lopšelis-darželis "Naminukas"</t>
  </si>
  <si>
    <t>27.</t>
  </si>
  <si>
    <t>28.</t>
  </si>
  <si>
    <t>Priekulės vaikų lopšelis-darželis</t>
  </si>
  <si>
    <t>29.</t>
  </si>
  <si>
    <t>30.</t>
  </si>
  <si>
    <t>Gargždų muzikos mokykla</t>
  </si>
  <si>
    <t>31.</t>
  </si>
  <si>
    <t>32.</t>
  </si>
  <si>
    <t>33.</t>
  </si>
  <si>
    <t>Vaikų ir jaunimo laisvalaikio centras</t>
  </si>
  <si>
    <t>34.</t>
  </si>
  <si>
    <t>Švietimo centras</t>
  </si>
  <si>
    <t>35.</t>
  </si>
  <si>
    <t>36.</t>
  </si>
  <si>
    <t>Klaipėdos rajono turizmo informacijos centras</t>
  </si>
  <si>
    <t>37.</t>
  </si>
  <si>
    <t>Klaipėdos r. savivaldybės visuomenės sveikatos biuras</t>
  </si>
  <si>
    <t>38.</t>
  </si>
  <si>
    <t>Gargždų socialinių paslaugų centras</t>
  </si>
  <si>
    <t>39.</t>
  </si>
  <si>
    <t>Klaipėdos rajono paramos šeimai centras</t>
  </si>
  <si>
    <t>Priekulės socialinių paslaugų centras</t>
  </si>
  <si>
    <t>Viliaus Gaigalaičio globos namai</t>
  </si>
  <si>
    <t>Jono Lankučio viešoji biblioteka</t>
  </si>
  <si>
    <t>Gargždų krašto muziejus</t>
  </si>
  <si>
    <t>Gargždų kultūros centras</t>
  </si>
  <si>
    <t>Kretingalės kultūros centras</t>
  </si>
  <si>
    <t>Veiviržėnų kultūros centras</t>
  </si>
  <si>
    <t>Vėžaičių kultūros centras</t>
  </si>
  <si>
    <t>Sporto centras</t>
  </si>
  <si>
    <t>Savivaldybės administracija</t>
  </si>
  <si>
    <t xml:space="preserve">  tūkst. eurų</t>
  </si>
  <si>
    <t>Veiviržėnų Jurgio Šaulio gimnazija</t>
  </si>
  <si>
    <t>Asignavimų valdytojas</t>
  </si>
  <si>
    <t>Finansavimo šaltinis</t>
  </si>
  <si>
    <t>Įvykdymo proc.</t>
  </si>
  <si>
    <t>Iš viso</t>
  </si>
  <si>
    <t>Iš jų:</t>
  </si>
  <si>
    <t>nuo  metinio plano</t>
  </si>
  <si>
    <t>Paprastosios išlaidos</t>
  </si>
  <si>
    <t>Turtui įsigyti</t>
  </si>
  <si>
    <t>Klaipėdos rajono savivaldybės administracija</t>
  </si>
  <si>
    <t>ES</t>
  </si>
  <si>
    <t>ML</t>
  </si>
  <si>
    <t>SB</t>
  </si>
  <si>
    <t>SL</t>
  </si>
  <si>
    <t>VBD</t>
  </si>
  <si>
    <t>VBES</t>
  </si>
  <si>
    <t>AA</t>
  </si>
  <si>
    <t>GŠV</t>
  </si>
  <si>
    <t>LA</t>
  </si>
  <si>
    <t>S</t>
  </si>
  <si>
    <t>LS</t>
  </si>
  <si>
    <t>KPPP</t>
  </si>
  <si>
    <t>Ž</t>
  </si>
  <si>
    <t>J.Lankučio viešoji biblioteka</t>
  </si>
  <si>
    <t>Gargždų " Vaivorykštės" gimnazija</t>
  </si>
  <si>
    <t>Priekulės Ievos Simonaitytės gimnazija</t>
  </si>
  <si>
    <t>Plikių Ievos Labutytės pagrindinė mokykla</t>
  </si>
  <si>
    <t>Gargždų lopšelis - darželis "Ąžuoliukas"</t>
  </si>
  <si>
    <t>Gargždų lopšelis - darželis "Gintarėlis"</t>
  </si>
  <si>
    <t>Gargždų lopšelis - darželis "Saulutė"</t>
  </si>
  <si>
    <t>Luminor Bank AS</t>
  </si>
  <si>
    <t>AB SEB bankas</t>
  </si>
  <si>
    <t>Pedagoginė psichologinė tarnyba</t>
  </si>
  <si>
    <t>Klaipėdos r. paramos šeimai centras</t>
  </si>
  <si>
    <t>Kontrolės ir audito tarnyba</t>
  </si>
  <si>
    <t>Klaipėdos r. Slengių mokykla - daugiafunkcis centras</t>
  </si>
  <si>
    <t>AB Šiaulių bankas Klaipėdos filialas</t>
  </si>
  <si>
    <t>Gargždų atviras jaunimo centras</t>
  </si>
  <si>
    <t>AS "Citadele banka"</t>
  </si>
  <si>
    <t>1</t>
  </si>
  <si>
    <t>2</t>
  </si>
  <si>
    <t>3</t>
  </si>
  <si>
    <t>4</t>
  </si>
  <si>
    <t>5</t>
  </si>
  <si>
    <t>6</t>
  </si>
  <si>
    <t>7</t>
  </si>
  <si>
    <t>8</t>
  </si>
  <si>
    <t>9</t>
  </si>
  <si>
    <t>Mityba</t>
  </si>
  <si>
    <t>Medikamentai</t>
  </si>
  <si>
    <t>Ryšių paslaugos</t>
  </si>
  <si>
    <t>Transporto išlaikymas</t>
  </si>
  <si>
    <t>Apranga ir patalynė</t>
  </si>
  <si>
    <t>Komandiruotės</t>
  </si>
  <si>
    <t>Kvalifikacijos kėlimas</t>
  </si>
  <si>
    <t>Komunalinės paslaugos</t>
  </si>
  <si>
    <t>Reprezentacinės išlaidos</t>
  </si>
  <si>
    <t>Subsidijos</t>
  </si>
  <si>
    <t>Socialinės išmokos</t>
  </si>
  <si>
    <t>Kitos išlaidos</t>
  </si>
  <si>
    <t>Žemė</t>
  </si>
  <si>
    <t>Pastatai ir statiniai</t>
  </si>
  <si>
    <t>Iš viso:</t>
  </si>
  <si>
    <t>Asignavimai pagal valstybės funkcijas</t>
  </si>
  <si>
    <t>2 lentelė</t>
  </si>
  <si>
    <t>3 lentelė</t>
  </si>
  <si>
    <t>9 lentelė</t>
  </si>
  <si>
    <t xml:space="preserve"> Bendros valstybės paslaugos</t>
  </si>
  <si>
    <t xml:space="preserve"> Gynyba</t>
  </si>
  <si>
    <t xml:space="preserve"> Viešoji tvarka ir visuomenės apsauga</t>
  </si>
  <si>
    <t xml:space="preserve"> Ekonomika</t>
  </si>
  <si>
    <t xml:space="preserve"> Aplinkos apsauga</t>
  </si>
  <si>
    <t xml:space="preserve"> Būstas ir komunalinis ūkis</t>
  </si>
  <si>
    <t xml:space="preserve"> Poilsis, kultūra ir religija</t>
  </si>
  <si>
    <t xml:space="preserve"> Švietimas</t>
  </si>
  <si>
    <t xml:space="preserve"> Socialinė apsauga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</si>
  <si>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</si>
  <si>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</si>
  <si>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</si>
  <si>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</si>
  <si>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</si>
  <si>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</si>
  <si>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</si>
  <si>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</si>
  <si>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</si>
  <si>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Gyvenamųjų vietovių viešasis ūkis</t>
  </si>
  <si>
    <t>2.10.</t>
  </si>
  <si>
    <t>2.11.</t>
  </si>
  <si>
    <t>2.12.</t>
  </si>
  <si>
    <t>2.13.</t>
  </si>
  <si>
    <t>2.14.</t>
  </si>
  <si>
    <t>Kitos prekės ir paslaugos</t>
  </si>
  <si>
    <t>Programa</t>
  </si>
  <si>
    <t>1 lentelė</t>
  </si>
  <si>
    <t>Mokesčiai</t>
  </si>
  <si>
    <t>Gyventojų pajamų mokestis</t>
  </si>
  <si>
    <t>Turto mokesčiai</t>
  </si>
  <si>
    <t>Žemės mokestis</t>
  </si>
  <si>
    <t>Nekilnojamojo turto mokestis</t>
  </si>
  <si>
    <t>1.3.</t>
  </si>
  <si>
    <t>Prekių ir paslaugų mokesčiai</t>
  </si>
  <si>
    <t>Dotacijos iš kitų valdžios sektoriaus subjektų einamiesiems tikslams</t>
  </si>
  <si>
    <t>Mokymo reikmėms finansuoti</t>
  </si>
  <si>
    <t>Kitos dotacijos einamiesiems tikslams</t>
  </si>
  <si>
    <t>Dotacijos iš kitų valdžios sektoriaus subjektų turtui įsigyti</t>
  </si>
  <si>
    <t>Kitos dotacijos turtui įsigyti</t>
  </si>
  <si>
    <t>Turto pajamos</t>
  </si>
  <si>
    <t>Kiti mokesčiai už valstybinius gamtos išteklius</t>
  </si>
  <si>
    <t>Pajamos už prekes ir paslaugas</t>
  </si>
  <si>
    <t>4.1.</t>
  </si>
  <si>
    <t>Pajamos už ilgalaikio ir trumpalaikio materialiojo turto nuomą</t>
  </si>
  <si>
    <t>Vietinės rinkliavos</t>
  </si>
  <si>
    <t>Materialiojo ir nematerialiojo turto realizavimo pajamos</t>
  </si>
  <si>
    <t>Pagal teisės aktus savivaldybėms perduotoms įstaigoms išlaikyti</t>
  </si>
  <si>
    <t>Specialiųjų ugdymosi poreikių mokiniams</t>
  </si>
  <si>
    <t>Dotacija iš ES, kitos tarptautinės finansinės paramos ir bendrojo finansavimo lėšos einamiesiems tikslams</t>
  </si>
  <si>
    <t>Dotacija iš ES, kitos tarptautinės finansinės paramos ir bendrojo finansavimo lėšos turtui įsigyti</t>
  </si>
  <si>
    <t>Kitos pajamos</t>
  </si>
  <si>
    <t>tūkst. eurų</t>
  </si>
  <si>
    <t>Finansinio turto įsigijimo išlaidos (akcijos)</t>
  </si>
  <si>
    <t>7 lentelė</t>
  </si>
  <si>
    <t>6 lentelė</t>
  </si>
  <si>
    <t xml:space="preserve">PAGAL EKONOMINĮ PASKIRSTYMĄ  </t>
  </si>
  <si>
    <t>8 lentelė</t>
  </si>
  <si>
    <t>LK</t>
  </si>
  <si>
    <t>Angliavandenilių išteklių mokestis</t>
  </si>
  <si>
    <t>Pajamos už parduotą žemę</t>
  </si>
  <si>
    <t>4 lentelė</t>
  </si>
  <si>
    <t>5 lentelė</t>
  </si>
  <si>
    <t>Paskolų ir palūkanų grąžinimas</t>
  </si>
  <si>
    <t>Struktūra proc.</t>
  </si>
  <si>
    <t>2.15.</t>
  </si>
  <si>
    <t>Dividendai</t>
  </si>
  <si>
    <t>Prekės ir paslaugos</t>
  </si>
  <si>
    <t>Dotacijos užsienio valstybėms</t>
  </si>
  <si>
    <t>VBD(VIP)</t>
  </si>
  <si>
    <t>LGŠV</t>
  </si>
  <si>
    <t>EEE</t>
  </si>
  <si>
    <t>EEEVB</t>
  </si>
  <si>
    <t>VLK</t>
  </si>
  <si>
    <t>Infrastruktūros plėtros įmokų lėšos</t>
  </si>
  <si>
    <t>Veiviržėnų J.Šaulio gimnazija</t>
  </si>
  <si>
    <t>VBD(UK)</t>
  </si>
  <si>
    <t>Gargždų "Kranto" progimnazija</t>
  </si>
  <si>
    <t>Agluonėnų mokykla-darželis</t>
  </si>
  <si>
    <t>Iš jų darbo užmokesčiui</t>
  </si>
  <si>
    <t>ML(UK)</t>
  </si>
  <si>
    <t>KKP</t>
  </si>
  <si>
    <t>7.1.</t>
  </si>
  <si>
    <t>7.2.</t>
  </si>
  <si>
    <t>7.3.</t>
  </si>
  <si>
    <t>7.4.</t>
  </si>
  <si>
    <t>Socialinės priežiūros šeimoms teikimas</t>
  </si>
  <si>
    <t>Kitos aplinkos apsaugos pajamos</t>
  </si>
  <si>
    <t>Eil. Nr.</t>
  </si>
  <si>
    <t>8.1.</t>
  </si>
  <si>
    <t>8.2.</t>
  </si>
  <si>
    <t>8.3.</t>
  </si>
  <si>
    <t>8.4.</t>
  </si>
  <si>
    <t>Dituvos Aleksandro Teodoro Kuršaičio pagrindinė mokykla</t>
  </si>
  <si>
    <t>Agluonėnų pagrindinė mokykla</t>
  </si>
  <si>
    <t>Gargždų lopšelis-darželis ,,Ąžuoliukas"</t>
  </si>
  <si>
    <t>Gargždų lopšelis-darželis ,,Gintarėlis"</t>
  </si>
  <si>
    <t>Gargždų lopšelis-darželis ,,Naminukas"</t>
  </si>
  <si>
    <t>Priekulės lopšelis-darželis</t>
  </si>
  <si>
    <t>Asignavimų straipsniai</t>
  </si>
  <si>
    <t>2018 m. įvykdyta</t>
  </si>
  <si>
    <t>proc.</t>
  </si>
  <si>
    <t>Darbo užmokestis</t>
  </si>
  <si>
    <t>1.2.</t>
  </si>
  <si>
    <t>Socialinio draudimo įmokos</t>
  </si>
  <si>
    <t>Materialiojo ir nemat.turto nuoma</t>
  </si>
  <si>
    <t xml:space="preserve">Ekspertų ir konsultantų paslaugų įsigijimo išlaidos </t>
  </si>
  <si>
    <t>Informacinių technologijų prekių ir paslaugų įsigijimas</t>
  </si>
  <si>
    <t>Kitų prekių ir paslaugų įsigijimas</t>
  </si>
  <si>
    <t>Materialinio ir nematerialinio turto išlaidos</t>
  </si>
  <si>
    <t>Nemat.turto įsigijimas</t>
  </si>
  <si>
    <t xml:space="preserve">PAGAL EKONOMINĮ PASKIRSTYMĄ </t>
  </si>
  <si>
    <t>Patvirtintas planas</t>
  </si>
  <si>
    <t>Patikslintas planas</t>
  </si>
  <si>
    <t>Patikslinto plano palyginimas su patvirtintu (+,-)</t>
  </si>
  <si>
    <t>Materialiojo turto paprastasis remontas</t>
  </si>
  <si>
    <t>Informacinių technologijų prekės ir paslaugos</t>
  </si>
  <si>
    <t>2022 m. vykdymas</t>
  </si>
  <si>
    <t>2023 m. vykdymas</t>
  </si>
  <si>
    <t>Viso</t>
  </si>
  <si>
    <t xml:space="preserve"> Paskolos ir palūkanos</t>
  </si>
  <si>
    <t xml:space="preserve"> Finansinio turto (akcijų) įsigijimas</t>
  </si>
  <si>
    <t xml:space="preserve"> Sveikatos apsauga</t>
  </si>
  <si>
    <t>Bendros valstybės paslaugos</t>
  </si>
  <si>
    <t>Mero rezervas</t>
  </si>
  <si>
    <t>Gynyba</t>
  </si>
  <si>
    <t>Viešoji tvarka ir visuomenės apsauga</t>
  </si>
  <si>
    <t>Ekonomika</t>
  </si>
  <si>
    <t>Aplinkos apsauga</t>
  </si>
  <si>
    <t>Būstas ir komunalinis ūkis</t>
  </si>
  <si>
    <t>Sveikatos apsauga</t>
  </si>
  <si>
    <t>Poilsis, kultūra ir religija</t>
  </si>
  <si>
    <t>Švietimas</t>
  </si>
  <si>
    <t>Socialinė apsauga</t>
  </si>
  <si>
    <t>Ilgalaikių paskolų grąžinimas</t>
  </si>
  <si>
    <t>Pajamų rūšys</t>
  </si>
  <si>
    <t>Sumos tūkst. eurų</t>
  </si>
  <si>
    <t>1.2.1.</t>
  </si>
  <si>
    <t>1.2.2.</t>
  </si>
  <si>
    <t>Paveldimo  turto mokestis</t>
  </si>
  <si>
    <t>1.2.3.</t>
  </si>
  <si>
    <t>1.3.1.</t>
  </si>
  <si>
    <t>Mokestis už aplinkos teršimą</t>
  </si>
  <si>
    <t>Dotacijos iš kitų valdžios sektoriaus subjektų</t>
  </si>
  <si>
    <t>2.1.1.</t>
  </si>
  <si>
    <t>Speciali tikslinė dotacija savivaldybėms einamiesiems tikslams</t>
  </si>
  <si>
    <t>2.1.1.1.</t>
  </si>
  <si>
    <t>Valstybinėms (valstybės perduotoms savivaldybėms) funkcijoms atlikti</t>
  </si>
  <si>
    <t>2.1.1.2.</t>
  </si>
  <si>
    <t>2.1.1.3.</t>
  </si>
  <si>
    <t>2.1.1.4.</t>
  </si>
  <si>
    <t>2.1.1.5.</t>
  </si>
  <si>
    <t>2.1.2.</t>
  </si>
  <si>
    <t>2.1.3.</t>
  </si>
  <si>
    <t>2.2.1.</t>
  </si>
  <si>
    <t>2.2.2.</t>
  </si>
  <si>
    <t>2.2.2.1.</t>
  </si>
  <si>
    <t>Iš jų: Vietinės reikšmės keliams (gatvėms) tiesti, taisyti, prižiūrėti ir saugaus eismo sąlygoms užtikrinti (KPPP)</t>
  </si>
  <si>
    <t>3.1.</t>
  </si>
  <si>
    <t>Nuomos mokestis už valstybinę žemę ir valstybinio vidaus vandenų fondo vandens telkinius</t>
  </si>
  <si>
    <t>3.2.</t>
  </si>
  <si>
    <t>Mokestis už medžiojamų gyvūnų išteklius</t>
  </si>
  <si>
    <t>3.3.</t>
  </si>
  <si>
    <t>3.4.</t>
  </si>
  <si>
    <t>3.5.</t>
  </si>
  <si>
    <t>Želdinių atkuriamoji vertė</t>
  </si>
  <si>
    <t>3.6.</t>
  </si>
  <si>
    <t>3.7.</t>
  </si>
  <si>
    <t>3.8.</t>
  </si>
  <si>
    <t>4.2.</t>
  </si>
  <si>
    <t>4.3.</t>
  </si>
  <si>
    <t>Įmokos už išlaikymą švietimo, socialinės apsaugos įstaigose</t>
  </si>
  <si>
    <t>4.4.</t>
  </si>
  <si>
    <t>4.5.</t>
  </si>
  <si>
    <t>Valstybės rinkliava</t>
  </si>
  <si>
    <t>4.6.</t>
  </si>
  <si>
    <t>4.6.1.</t>
  </si>
  <si>
    <t>Komunalinių atliekų surinkimą iš atliekų turėtojų ir atliekų tvarkymą</t>
  </si>
  <si>
    <t>Pajamos iš baudų ir konfiskacijos</t>
  </si>
  <si>
    <t>Iš viso pajamų:</t>
  </si>
  <si>
    <t>Patikslinto plano vykdymas (+,-)</t>
  </si>
  <si>
    <t>Patikslinto plano vykdymo procentas</t>
  </si>
  <si>
    <t>2024 m. patvirtintas planas</t>
  </si>
  <si>
    <t>2024 patikslintas planas</t>
  </si>
  <si>
    <t xml:space="preserve">Kitimas, 2024 m. patikslintą planą lyginant su 2024 m. patvirtintu planu (+;-) </t>
  </si>
  <si>
    <t>2024 įvykdyta</t>
  </si>
  <si>
    <t xml:space="preserve">Kitimas, 2024m. įvykdyta lyginant su 2024 m. patvirtintu planu (+;-) </t>
  </si>
  <si>
    <t xml:space="preserve">Kitimas, 2024 m. įvykdyta lyginant su 2024 m. patikslintu planu (+;-) </t>
  </si>
  <si>
    <t>2024 m. patvirtinto plano</t>
  </si>
  <si>
    <t>2024 m. patikslinto plano</t>
  </si>
  <si>
    <t>5,0k</t>
  </si>
  <si>
    <t>2,3k</t>
  </si>
  <si>
    <t xml:space="preserve">2024 M. IŠ SAVIVALDYBĖS BIUDŽETO IŠLAIKOMŲ ĮSTAIGŲ PAJAMŲ UŽ TEIKIAMAS </t>
  </si>
  <si>
    <t>Įvykdyta</t>
  </si>
  <si>
    <t>Įvykdymo procentas</t>
  </si>
  <si>
    <t>Dituvos Teodoro Kuršaičio pagrindinė mokykla</t>
  </si>
  <si>
    <t>Priešgaisrinė tarnyba</t>
  </si>
  <si>
    <t>40.</t>
  </si>
  <si>
    <t>Įvykdymas</t>
  </si>
  <si>
    <t>ML(SL)</t>
  </si>
  <si>
    <t>Klaipėdos rajono etninės kultūros centras</t>
  </si>
  <si>
    <t>Priekulės meno ir kultūros centras</t>
  </si>
  <si>
    <t>2022 - 2024 M. KLAIPĖDOS RAJONO SAVIVALDYBĖS BIUDŽETO ASIGNAVIMŲ STRUKTŪRA PAGAL VALSTYBĖS FUNKCIJAS</t>
  </si>
  <si>
    <t>2024 m. vykdymas</t>
  </si>
  <si>
    <t>2024 m. palyginimas su 2023 m.</t>
  </si>
  <si>
    <t xml:space="preserve">Skirtumas </t>
  </si>
  <si>
    <t xml:space="preserve"> (+,-)</t>
  </si>
  <si>
    <t>2024 M. KLAIPĖDOS RAJONO SAVIVALDYBĖS BIUDŽETO ASIGNAVIMAI PAGAL VALSTYBĖS FUNKCIJAS</t>
  </si>
  <si>
    <t>tūkst.eurų</t>
  </si>
  <si>
    <t>2024 m. vykdymo palyginimas su 2023 m. vykdymu</t>
  </si>
  <si>
    <t>2022 m. įvykdyta</t>
  </si>
  <si>
    <t>2023 m. įvykdyta</t>
  </si>
  <si>
    <t>2024 m. įvykdyta</t>
  </si>
  <si>
    <t>Darbo užmokestis ir soc.draudimas</t>
  </si>
  <si>
    <t>Viešinimo išlaidos</t>
  </si>
  <si>
    <t>2.16.</t>
  </si>
  <si>
    <t>Ilgalaikio turto įsigijimas</t>
  </si>
  <si>
    <t>Nematerialiojo turto įsigijimas</t>
  </si>
  <si>
    <t xml:space="preserve"> 2024 m.  KLAIPĖDOS RAJONO SAVIVALDYBĖS BIUDŽETO ASIGNAVIMAI</t>
  </si>
  <si>
    <t>Įvykdyta 2024 m.</t>
  </si>
  <si>
    <t>Patikslinto plano įvykdymas (+,-)</t>
  </si>
  <si>
    <t>Patikslinto plano įvykdymo procentas</t>
  </si>
  <si>
    <t>Darbo užmokestis ir socialinis draudimas</t>
  </si>
  <si>
    <t>Materialiojo ir nematerialiojo turto nuoma</t>
  </si>
  <si>
    <t>Materialiojo ir nemateriojo turto išlaidos</t>
  </si>
  <si>
    <t xml:space="preserve">  2022 - 2024 M.  KLAIPĖDOS RAJONO SAVIVALDYBĖS BIUDŽETO ASIGNAVIMŲ STRUKTŪRA </t>
  </si>
  <si>
    <t>2024 METŲ IŠ SAVIVALDYBĖS BIUDŽETO IŠLAIKOMŲ ĮSTAIGŲ PAJAMŲ</t>
  </si>
  <si>
    <t>Klaipėdos rajono savivaldybės visuomenės sveikatos biuras</t>
  </si>
  <si>
    <t>Priekulės meno ir  kultūros centras</t>
  </si>
  <si>
    <t>Programos pavadinimas</t>
  </si>
  <si>
    <t xml:space="preserve">Žinių visuomenės plėtros </t>
  </si>
  <si>
    <t>Ekonominio konkurencingumo didinimo</t>
  </si>
  <si>
    <t xml:space="preserve">Aplinkos apsaugos </t>
  </si>
  <si>
    <t xml:space="preserve">Sveikatos apsaugos </t>
  </si>
  <si>
    <t xml:space="preserve">Socialinės paramos </t>
  </si>
  <si>
    <t>Susisiekimo ir inžinerinės infrastruktūros plėtros</t>
  </si>
  <si>
    <t>Kultūros paveldo puoselėjimo ir kultūros paslaugų plėtros</t>
  </si>
  <si>
    <t xml:space="preserve">Kūno kultūros ir sporto plėtros </t>
  </si>
  <si>
    <t xml:space="preserve">Savivaldybės valdymo ir pagrindinių funkcijų vykdymo </t>
  </si>
  <si>
    <t>Patikslintas metinis planas</t>
  </si>
  <si>
    <t>Programos kodas ir pavadinimas</t>
  </si>
  <si>
    <t>1-Žinių visuomenės plėtros</t>
  </si>
  <si>
    <t>2-Ekonominio konkurencingumo didinimo</t>
  </si>
  <si>
    <t xml:space="preserve">3-Aplinkos apsaugos </t>
  </si>
  <si>
    <t xml:space="preserve">4-Sveikatos apsaugos </t>
  </si>
  <si>
    <t xml:space="preserve">5-Socialinės paramos </t>
  </si>
  <si>
    <t>6-Susisiekimo ir inžinerinės infrastruktūros plėtros</t>
  </si>
  <si>
    <t xml:space="preserve">7-Kultūros paveldo puoselėjimo ir kultūros paslaugų plėtros </t>
  </si>
  <si>
    <t>8-Kūno kultūros ir sporto plėtros</t>
  </si>
  <si>
    <t xml:space="preserve">9-Savivaldybės valdymo ir pagrindinių funkcijų vykdymo </t>
  </si>
  <si>
    <t>7-Kultūros paveldo puoselėjimo ir kultūros paslaugų plėtros</t>
  </si>
  <si>
    <t>9-Savivaldybės valdymo ir pagrindinių funkcijų vykdymo</t>
  </si>
  <si>
    <t xml:space="preserve">6-Susisiekimo ir inžinerinės infrastruktūros plėtros </t>
  </si>
  <si>
    <t xml:space="preserve">1-Žinių visuomenės plėtros </t>
  </si>
  <si>
    <t xml:space="preserve">2-Ekonominio konkurencingumo didinimo </t>
  </si>
  <si>
    <t>5-Socialinės paramos</t>
  </si>
  <si>
    <t>4-Sveikatos apsaugos</t>
  </si>
  <si>
    <t>3-Aplinkos apsaugos</t>
  </si>
  <si>
    <t xml:space="preserve">8-Kūno kultūros ir sporto plėtros </t>
  </si>
  <si>
    <t>Klaipėdos rajono savivaldybės priešgaisrinė tarnyba</t>
  </si>
  <si>
    <t>2024 M. PATIKSLINTO BIUDŽETO ASIGNAVIMŲ VYKDYMAS PAGAL ASIGNAVIMŲ VALDYTOJUS</t>
  </si>
  <si>
    <t>2024 M. PATIKSLINTO BIUDŽETO ASIGNAVIMŲ VYKDYMAS PAGAL PROGRAMAS</t>
  </si>
  <si>
    <t xml:space="preserve">UŽ PATALPŲ NUOMĄ ĮMOKŲ Į SAVIVALDYBĖS BIUDŽETĄ PLANO VYKDYMAS </t>
  </si>
  <si>
    <t xml:space="preserve">PASLAUGAS ĮMOKŲ Į SAVIVALDYBĖS BIUDŽETĄ PLANO VYKDYMAS </t>
  </si>
  <si>
    <t xml:space="preserve"> 2024 METŲ SAVIVALDYBĖS  BIUDŽETO  PAJAMŲ VYKDYMAS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</si>
</sst>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4">
    <font>
      <sz val="10"/>
      <name val="Arial"/>
    </font>
    <font>
      <b/>
      <sz val="10"/>
      <name val="Arial"/>
      <family val="2"/>
    </font>
    <font>
      <sz val="8"/>
      <name val="Arial"/>
      <family val="2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1"/>
      <color indexed="62"/>
      <name val="Calibri"/>
      <family val="2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9"/>
      <name val="Palemonas"/>
      <family val="1"/>
      <charset val="186"/>
    </font>
    <font>
      <sz val="8"/>
      <name val="Arial"/>
      <family val="2"/>
      <charset val="186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7">
    <xf numFmtId="0" fontId="0" fillId="0" borderId="0"/>
    <xf numFmtId="0" fontId="11" fillId="0" borderId="0"/>
    <xf numFmtId="0" fontId="12" fillId="0" borderId="0"/>
    <xf numFmtId="0" fontId="14" fillId="0" borderId="0"/>
    <xf numFmtId="0" fontId="15" fillId="0" borderId="0"/>
    <xf numFmtId="0" fontId="4" fillId="0" borderId="0"/>
    <xf numFmtId="0" fontId="12" fillId="0" borderId="0"/>
    <xf numFmtId="0" fontId="3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3" fillId="2" borderId="1" applyNumberFormat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</cellStyleXfs>
  <cellXfs count="234">
    <xf numFmtId="0" fontId="0" fillId="0" borderId="0" xfId="0"/>
    <xf numFmtId="0" fontId="0" fillId="0" borderId="9" xfId="0" applyBorder="1"/>
    <xf numFmtId="0" fontId="16" fillId="0" borderId="0" xfId="0" applyFont="1"/>
    <xf numFmtId="0" fontId="1" fillId="0" borderId="0" xfId="0" applyFont="1" applyAlignment="1">
      <alignment horizontal="left" shrinkToFit="1"/>
    </xf>
    <xf numFmtId="0" fontId="1" fillId="0" borderId="0" xfId="0" applyFont="1" applyAlignment="1">
      <alignment horizontal="left"/>
    </xf>
    <xf numFmtId="1" fontId="0" fillId="0" borderId="0" xfId="0" applyNumberFormat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/>
    </xf>
    <xf numFmtId="165" fontId="16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18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18" fillId="0" borderId="2" xfId="0" applyFont="1" applyBorder="1" applyAlignment="1">
      <alignment horizontal="center"/>
    </xf>
    <xf numFmtId="0" fontId="18" fillId="0" borderId="2" xfId="0" applyFont="1" applyBorder="1"/>
    <xf numFmtId="164" fontId="18" fillId="0" borderId="2" xfId="0" applyNumberFormat="1" applyFont="1" applyBorder="1"/>
    <xf numFmtId="0" fontId="18" fillId="0" borderId="2" xfId="0" applyFont="1" applyBorder="1" applyAlignment="1">
      <alignment wrapText="1"/>
    </xf>
    <xf numFmtId="0" fontId="18" fillId="0" borderId="2" xfId="0" applyFont="1" applyBorder="1" applyAlignment="1">
      <alignment horizontal="left" wrapText="1"/>
    </xf>
    <xf numFmtId="0" fontId="18" fillId="0" borderId="10" xfId="0" applyFont="1" applyBorder="1"/>
    <xf numFmtId="0" fontId="18" fillId="0" borderId="8" xfId="0" applyFont="1" applyBorder="1"/>
    <xf numFmtId="0" fontId="18" fillId="0" borderId="6" xfId="0" applyFont="1" applyBorder="1"/>
    <xf numFmtId="0" fontId="18" fillId="0" borderId="7" xfId="0" applyFont="1" applyBorder="1"/>
    <xf numFmtId="0" fontId="18" fillId="0" borderId="10" xfId="0" applyFont="1" applyBorder="1" applyAlignment="1">
      <alignment horizontal="right"/>
    </xf>
    <xf numFmtId="1" fontId="18" fillId="0" borderId="2" xfId="0" applyNumberFormat="1" applyFont="1" applyBorder="1"/>
    <xf numFmtId="0" fontId="18" fillId="0" borderId="0" xfId="0" applyFont="1" applyAlignment="1">
      <alignment horizontal="center"/>
    </xf>
    <xf numFmtId="0" fontId="19" fillId="0" borderId="0" xfId="0" applyFont="1" applyAlignment="1">
      <alignment wrapText="1" shrinkToFit="1"/>
    </xf>
    <xf numFmtId="0" fontId="19" fillId="0" borderId="0" xfId="0" applyFont="1"/>
    <xf numFmtId="0" fontId="18" fillId="0" borderId="8" xfId="0" applyFont="1" applyBorder="1" applyAlignment="1">
      <alignment horizontal="center" vertical="center" wrapText="1" shrinkToFit="1"/>
    </xf>
    <xf numFmtId="0" fontId="18" fillId="0" borderId="2" xfId="0" applyFont="1" applyBorder="1" applyAlignment="1">
      <alignment horizontal="center" vertical="center" wrapText="1"/>
    </xf>
    <xf numFmtId="0" fontId="18" fillId="0" borderId="12" xfId="0" applyFont="1" applyBorder="1"/>
    <xf numFmtId="164" fontId="18" fillId="0" borderId="8" xfId="0" applyNumberFormat="1" applyFont="1" applyBorder="1"/>
    <xf numFmtId="164" fontId="18" fillId="0" borderId="16" xfId="0" applyNumberFormat="1" applyFont="1" applyBorder="1"/>
    <xf numFmtId="0" fontId="18" fillId="0" borderId="4" xfId="0" applyFont="1" applyBorder="1"/>
    <xf numFmtId="164" fontId="18" fillId="0" borderId="6" xfId="0" applyNumberFormat="1" applyFont="1" applyBorder="1"/>
    <xf numFmtId="0" fontId="18" fillId="0" borderId="4" xfId="0" applyFont="1" applyBorder="1" applyAlignment="1">
      <alignment wrapText="1"/>
    </xf>
    <xf numFmtId="164" fontId="18" fillId="0" borderId="6" xfId="0" applyNumberFormat="1" applyFont="1" applyBorder="1" applyAlignment="1">
      <alignment wrapText="1"/>
    </xf>
    <xf numFmtId="0" fontId="18" fillId="0" borderId="10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10" xfId="0" applyFont="1" applyBorder="1" applyAlignment="1">
      <alignment horizontal="left" wrapText="1"/>
    </xf>
    <xf numFmtId="0" fontId="18" fillId="0" borderId="15" xfId="0" applyFont="1" applyBorder="1" applyAlignment="1">
      <alignment horizontal="left" vertical="center" wrapText="1"/>
    </xf>
    <xf numFmtId="164" fontId="18" fillId="0" borderId="10" xfId="0" applyNumberFormat="1" applyFont="1" applyBorder="1" applyAlignment="1">
      <alignment horizontal="right" wrapText="1" shrinkToFit="1"/>
    </xf>
    <xf numFmtId="164" fontId="18" fillId="0" borderId="10" xfId="0" applyNumberFormat="1" applyFont="1" applyBorder="1" applyAlignment="1">
      <alignment horizontal="right"/>
    </xf>
    <xf numFmtId="0" fontId="18" fillId="0" borderId="15" xfId="0" applyFont="1" applyBorder="1"/>
    <xf numFmtId="164" fontId="18" fillId="0" borderId="10" xfId="0" applyNumberFormat="1" applyFont="1" applyBorder="1"/>
    <xf numFmtId="164" fontId="0" fillId="0" borderId="0" xfId="0" applyNumberFormat="1"/>
    <xf numFmtId="0" fontId="18" fillId="0" borderId="3" xfId="0" applyFont="1" applyBorder="1"/>
    <xf numFmtId="164" fontId="18" fillId="0" borderId="9" xfId="0" applyNumberFormat="1" applyFont="1" applyBorder="1"/>
    <xf numFmtId="164" fontId="18" fillId="0" borderId="14" xfId="0" applyNumberFormat="1" applyFont="1" applyBorder="1"/>
    <xf numFmtId="16" fontId="18" fillId="0" borderId="2" xfId="0" applyNumberFormat="1" applyFont="1" applyBorder="1"/>
    <xf numFmtId="0" fontId="18" fillId="0" borderId="9" xfId="0" applyFont="1" applyBorder="1"/>
    <xf numFmtId="164" fontId="18" fillId="0" borderId="2" xfId="0" applyNumberFormat="1" applyFont="1" applyBorder="1" applyAlignment="1">
      <alignment wrapText="1"/>
    </xf>
    <xf numFmtId="0" fontId="18" fillId="0" borderId="9" xfId="0" applyFont="1" applyBorder="1" applyAlignment="1">
      <alignment wrapText="1"/>
    </xf>
    <xf numFmtId="0" fontId="18" fillId="0" borderId="5" xfId="0" applyFont="1" applyBorder="1"/>
    <xf numFmtId="0" fontId="18" fillId="0" borderId="13" xfId="0" applyFont="1" applyBorder="1" applyAlignment="1">
      <alignment wrapText="1"/>
    </xf>
    <xf numFmtId="0" fontId="18" fillId="0" borderId="13" xfId="0" applyFont="1" applyBorder="1"/>
    <xf numFmtId="0" fontId="18" fillId="0" borderId="3" xfId="0" applyFont="1" applyBorder="1" applyAlignment="1">
      <alignment horizontal="right"/>
    </xf>
    <xf numFmtId="0" fontId="1" fillId="0" borderId="0" xfId="0" applyFont="1"/>
    <xf numFmtId="1" fontId="1" fillId="0" borderId="0" xfId="0" applyNumberFormat="1" applyFont="1"/>
    <xf numFmtId="0" fontId="18" fillId="0" borderId="9" xfId="0" applyFont="1" applyBorder="1" applyAlignment="1">
      <alignment horizontal="left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 shrinkToFit="1"/>
    </xf>
    <xf numFmtId="0" fontId="18" fillId="0" borderId="15" xfId="0" applyFont="1" applyBorder="1" applyAlignment="1">
      <alignment horizontal="right" wrapText="1"/>
    </xf>
    <xf numFmtId="0" fontId="18" fillId="0" borderId="10" xfId="0" applyFont="1" applyBorder="1" applyAlignment="1">
      <alignment horizontal="right" wrapText="1" shrinkToFit="1"/>
    </xf>
    <xf numFmtId="164" fontId="18" fillId="0" borderId="8" xfId="0" applyNumberFormat="1" applyFont="1" applyBorder="1" applyAlignment="1">
      <alignment horizontal="right" wrapText="1"/>
    </xf>
    <xf numFmtId="0" fontId="18" fillId="0" borderId="16" xfId="0" applyFont="1" applyBorder="1"/>
    <xf numFmtId="0" fontId="18" fillId="0" borderId="11" xfId="0" applyFont="1" applyBorder="1" applyAlignment="1">
      <alignment wrapText="1"/>
    </xf>
    <xf numFmtId="0" fontId="18" fillId="0" borderId="5" xfId="0" applyFont="1" applyBorder="1" applyAlignment="1">
      <alignment horizontal="right"/>
    </xf>
    <xf numFmtId="0" fontId="18" fillId="0" borderId="11" xfId="0" applyFont="1" applyBorder="1"/>
    <xf numFmtId="0" fontId="18" fillId="0" borderId="7" xfId="0" applyFont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20" fillId="0" borderId="0" xfId="5" applyFont="1"/>
    <xf numFmtId="0" fontId="21" fillId="0" borderId="0" xfId="5" applyFont="1"/>
    <xf numFmtId="0" fontId="21" fillId="0" borderId="0" xfId="5" applyFont="1" applyAlignment="1">
      <alignment horizontal="center" wrapText="1"/>
    </xf>
    <xf numFmtId="0" fontId="20" fillId="0" borderId="2" xfId="5" applyFont="1" applyBorder="1" applyAlignment="1">
      <alignment horizontal="center" vertical="center"/>
    </xf>
    <xf numFmtId="0" fontId="20" fillId="0" borderId="8" xfId="5" applyFont="1" applyBorder="1" applyAlignment="1">
      <alignment horizontal="center" vertical="center" wrapText="1"/>
    </xf>
    <xf numFmtId="0" fontId="20" fillId="0" borderId="2" xfId="5" applyFont="1" applyBorder="1" applyAlignment="1">
      <alignment horizontal="center" vertical="center" wrapText="1"/>
    </xf>
    <xf numFmtId="0" fontId="20" fillId="0" borderId="2" xfId="5" applyFont="1" applyBorder="1" applyAlignment="1">
      <alignment horizontal="center" wrapText="1"/>
    </xf>
    <xf numFmtId="0" fontId="21" fillId="0" borderId="6" xfId="5" applyFont="1" applyBorder="1"/>
    <xf numFmtId="0" fontId="21" fillId="0" borderId="4" xfId="5" applyFont="1" applyBorder="1"/>
    <xf numFmtId="165" fontId="21" fillId="0" borderId="6" xfId="5" applyNumberFormat="1" applyFont="1" applyBorder="1"/>
    <xf numFmtId="165" fontId="21" fillId="4" borderId="6" xfId="5" applyNumberFormat="1" applyFont="1" applyFill="1" applyBorder="1"/>
    <xf numFmtId="164" fontId="21" fillId="0" borderId="8" xfId="5" applyNumberFormat="1" applyFont="1" applyBorder="1"/>
    <xf numFmtId="0" fontId="20" fillId="0" borderId="6" xfId="5" applyFont="1" applyBorder="1"/>
    <xf numFmtId="0" fontId="20" fillId="0" borderId="4" xfId="5" applyFont="1" applyBorder="1"/>
    <xf numFmtId="165" fontId="20" fillId="0" borderId="6" xfId="5" applyNumberFormat="1" applyFont="1" applyBorder="1"/>
    <xf numFmtId="165" fontId="20" fillId="4" borderId="6" xfId="5" applyNumberFormat="1" applyFont="1" applyFill="1" applyBorder="1"/>
    <xf numFmtId="164" fontId="20" fillId="0" borderId="6" xfId="5" applyNumberFormat="1" applyFont="1" applyBorder="1"/>
    <xf numFmtId="164" fontId="21" fillId="0" borderId="6" xfId="5" applyNumberFormat="1" applyFont="1" applyBorder="1"/>
    <xf numFmtId="0" fontId="20" fillId="0" borderId="6" xfId="5" applyFont="1" applyBorder="1" applyAlignment="1">
      <alignment vertical="top"/>
    </xf>
    <xf numFmtId="0" fontId="20" fillId="0" borderId="6" xfId="5" applyFont="1" applyBorder="1" applyAlignment="1">
      <alignment horizontal="left" vertical="top" wrapText="1"/>
    </xf>
    <xf numFmtId="0" fontId="20" fillId="0" borderId="4" xfId="5" applyFont="1" applyBorder="1" applyAlignment="1">
      <alignment horizontal="left" vertical="top" wrapText="1"/>
    </xf>
    <xf numFmtId="165" fontId="20" fillId="3" borderId="6" xfId="5" applyNumberFormat="1" applyFont="1" applyFill="1" applyBorder="1"/>
    <xf numFmtId="165" fontId="20" fillId="3" borderId="6" xfId="5" applyNumberFormat="1" applyFont="1" applyFill="1" applyBorder="1" applyAlignment="1">
      <alignment wrapText="1"/>
    </xf>
    <xf numFmtId="0" fontId="20" fillId="0" borderId="4" xfId="0" applyFont="1" applyBorder="1" applyAlignment="1">
      <alignment horizontal="left"/>
    </xf>
    <xf numFmtId="164" fontId="20" fillId="0" borderId="6" xfId="5" applyNumberFormat="1" applyFont="1" applyBorder="1" applyAlignment="1">
      <alignment wrapText="1"/>
    </xf>
    <xf numFmtId="164" fontId="20" fillId="4" borderId="6" xfId="5" applyNumberFormat="1" applyFont="1" applyFill="1" applyBorder="1" applyAlignment="1">
      <alignment wrapText="1"/>
    </xf>
    <xf numFmtId="164" fontId="20" fillId="3" borderId="6" xfId="5" applyNumberFormat="1" applyFont="1" applyFill="1" applyBorder="1" applyAlignment="1">
      <alignment wrapText="1"/>
    </xf>
    <xf numFmtId="0" fontId="20" fillId="0" borderId="0" xfId="5" applyFont="1" applyAlignment="1">
      <alignment horizontal="left" vertical="top" wrapText="1"/>
    </xf>
    <xf numFmtId="165" fontId="20" fillId="0" borderId="6" xfId="5" applyNumberFormat="1" applyFont="1" applyBorder="1" applyAlignment="1">
      <alignment horizontal="right" wrapText="1"/>
    </xf>
    <xf numFmtId="0" fontId="20" fillId="0" borderId="6" xfId="5" applyFont="1" applyBorder="1" applyAlignment="1">
      <alignment vertical="top" wrapText="1"/>
    </xf>
    <xf numFmtId="165" fontId="22" fillId="4" borderId="6" xfId="5" applyNumberFormat="1" applyFont="1" applyFill="1" applyBorder="1"/>
    <xf numFmtId="165" fontId="22" fillId="0" borderId="6" xfId="5" applyNumberFormat="1" applyFont="1" applyBorder="1"/>
    <xf numFmtId="164" fontId="22" fillId="0" borderId="6" xfId="5" applyNumberFormat="1" applyFont="1" applyBorder="1" applyAlignment="1">
      <alignment horizontal="right"/>
    </xf>
    <xf numFmtId="164" fontId="20" fillId="0" borderId="6" xfId="5" applyNumberFormat="1" applyFont="1" applyBorder="1" applyAlignment="1">
      <alignment horizontal="right"/>
    </xf>
    <xf numFmtId="165" fontId="20" fillId="0" borderId="6" xfId="5" applyNumberFormat="1" applyFont="1" applyBorder="1" applyAlignment="1">
      <alignment horizontal="right"/>
    </xf>
    <xf numFmtId="0" fontId="20" fillId="0" borderId="7" xfId="5" applyFont="1" applyBorder="1"/>
    <xf numFmtId="165" fontId="21" fillId="0" borderId="2" xfId="5" applyNumberFormat="1" applyFont="1" applyBorder="1"/>
    <xf numFmtId="165" fontId="21" fillId="4" borderId="2" xfId="5" applyNumberFormat="1" applyFont="1" applyFill="1" applyBorder="1"/>
    <xf numFmtId="164" fontId="21" fillId="0" borderId="2" xfId="5" applyNumberFormat="1" applyFont="1" applyBorder="1"/>
    <xf numFmtId="165" fontId="20" fillId="0" borderId="0" xfId="5" applyNumberFormat="1" applyFont="1"/>
    <xf numFmtId="165" fontId="21" fillId="0" borderId="0" xfId="5" applyNumberFormat="1" applyFont="1"/>
    <xf numFmtId="165" fontId="20" fillId="0" borderId="9" xfId="5" applyNumberFormat="1" applyFont="1" applyBorder="1"/>
    <xf numFmtId="164" fontId="18" fillId="0" borderId="2" xfId="0" applyNumberFormat="1" applyFont="1" applyBorder="1" applyAlignment="1">
      <alignment horizontal="right"/>
    </xf>
    <xf numFmtId="0" fontId="19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8" fillId="0" borderId="2" xfId="0" quotePrefix="1" applyFont="1" applyBorder="1" applyAlignment="1">
      <alignment horizontal="left" vertical="center" wrapText="1"/>
    </xf>
    <xf numFmtId="165" fontId="18" fillId="0" borderId="2" xfId="0" applyNumberFormat="1" applyFont="1" applyBorder="1" applyAlignment="1">
      <alignment horizontal="right"/>
    </xf>
    <xf numFmtId="0" fontId="18" fillId="0" borderId="2" xfId="0" applyFont="1" applyBorder="1" applyAlignment="1">
      <alignment horizontal="center" wrapText="1"/>
    </xf>
    <xf numFmtId="165" fontId="18" fillId="3" borderId="2" xfId="14" applyNumberFormat="1" applyFont="1" applyFill="1" applyBorder="1" applyAlignment="1">
      <alignment horizontal="right"/>
    </xf>
    <xf numFmtId="0" fontId="18" fillId="0" borderId="2" xfId="7" applyFont="1" applyBorder="1" applyAlignment="1">
      <alignment horizontal="center" wrapText="1"/>
    </xf>
    <xf numFmtId="165" fontId="18" fillId="0" borderId="0" xfId="0" applyNumberFormat="1" applyFont="1"/>
    <xf numFmtId="0" fontId="18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3" borderId="2" xfId="0" quotePrefix="1" applyFont="1" applyFill="1" applyBorder="1" applyAlignment="1">
      <alignment horizontal="left" vertical="center" wrapText="1"/>
    </xf>
    <xf numFmtId="165" fontId="18" fillId="3" borderId="2" xfId="0" applyNumberFormat="1" applyFont="1" applyFill="1" applyBorder="1" applyAlignment="1">
      <alignment horizontal="right"/>
    </xf>
    <xf numFmtId="164" fontId="18" fillId="3" borderId="2" xfId="0" applyNumberFormat="1" applyFont="1" applyFill="1" applyBorder="1"/>
    <xf numFmtId="1" fontId="18" fillId="3" borderId="2" xfId="0" applyNumberFormat="1" applyFont="1" applyFill="1" applyBorder="1"/>
    <xf numFmtId="0" fontId="18" fillId="3" borderId="4" xfId="0" applyFont="1" applyFill="1" applyBorder="1"/>
    <xf numFmtId="0" fontId="18" fillId="3" borderId="6" xfId="0" applyFont="1" applyFill="1" applyBorder="1"/>
    <xf numFmtId="0" fontId="18" fillId="3" borderId="14" xfId="0" applyFont="1" applyFill="1" applyBorder="1"/>
    <xf numFmtId="164" fontId="18" fillId="3" borderId="6" xfId="0" applyNumberFormat="1" applyFont="1" applyFill="1" applyBorder="1"/>
    <xf numFmtId="164" fontId="18" fillId="3" borderId="16" xfId="0" applyNumberFormat="1" applyFont="1" applyFill="1" applyBorder="1"/>
    <xf numFmtId="164" fontId="18" fillId="3" borderId="5" xfId="0" applyNumberFormat="1" applyFont="1" applyFill="1" applyBorder="1" applyAlignment="1">
      <alignment horizontal="right"/>
    </xf>
    <xf numFmtId="164" fontId="18" fillId="3" borderId="7" xfId="0" applyNumberFormat="1" applyFont="1" applyFill="1" applyBorder="1"/>
    <xf numFmtId="0" fontId="18" fillId="3" borderId="7" xfId="0" applyFont="1" applyFill="1" applyBorder="1"/>
    <xf numFmtId="164" fontId="18" fillId="3" borderId="3" xfId="0" applyNumberFormat="1" applyFont="1" applyFill="1" applyBorder="1"/>
    <xf numFmtId="164" fontId="18" fillId="3" borderId="5" xfId="0" applyNumberFormat="1" applyFont="1" applyFill="1" applyBorder="1"/>
    <xf numFmtId="164" fontId="18" fillId="3" borderId="10" xfId="0" applyNumberFormat="1" applyFont="1" applyFill="1" applyBorder="1"/>
    <xf numFmtId="0" fontId="20" fillId="0" borderId="2" xfId="5" applyFont="1" applyBorder="1" applyAlignment="1">
      <alignment horizontal="center" vertical="center"/>
    </xf>
    <xf numFmtId="0" fontId="20" fillId="0" borderId="8" xfId="5" applyFont="1" applyBorder="1" applyAlignment="1">
      <alignment horizontal="center" vertical="center"/>
    </xf>
    <xf numFmtId="0" fontId="20" fillId="0" borderId="12" xfId="5" applyFont="1" applyBorder="1" applyAlignment="1">
      <alignment horizontal="center" vertical="center"/>
    </xf>
    <xf numFmtId="0" fontId="20" fillId="0" borderId="13" xfId="5" applyFont="1" applyBorder="1" applyAlignment="1">
      <alignment horizontal="center" vertical="center"/>
    </xf>
    <xf numFmtId="0" fontId="20" fillId="0" borderId="14" xfId="5" applyFont="1" applyBorder="1" applyAlignment="1">
      <alignment horizontal="center" vertical="center"/>
    </xf>
    <xf numFmtId="0" fontId="20" fillId="0" borderId="15" xfId="5" applyFont="1" applyBorder="1" applyAlignment="1">
      <alignment horizontal="center" vertical="center"/>
    </xf>
    <xf numFmtId="0" fontId="20" fillId="0" borderId="7" xfId="5" applyFont="1" applyBorder="1" applyAlignment="1">
      <alignment horizontal="center" vertical="center"/>
    </xf>
    <xf numFmtId="0" fontId="20" fillId="0" borderId="3" xfId="5" applyFont="1" applyBorder="1" applyAlignment="1">
      <alignment horizontal="center" vertical="center"/>
    </xf>
    <xf numFmtId="0" fontId="20" fillId="0" borderId="4" xfId="5" applyFont="1" applyBorder="1" applyAlignment="1">
      <alignment horizontal="left" vertical="top" wrapText="1"/>
    </xf>
    <xf numFmtId="0" fontId="20" fillId="0" borderId="16" xfId="5" applyFont="1" applyBorder="1" applyAlignment="1">
      <alignment horizontal="left" vertical="top" wrapText="1"/>
    </xf>
    <xf numFmtId="0" fontId="20" fillId="0" borderId="4" xfId="5" applyFont="1" applyBorder="1" applyAlignment="1">
      <alignment horizontal="left" wrapText="1"/>
    </xf>
    <xf numFmtId="0" fontId="20" fillId="0" borderId="16" xfId="5" applyFont="1" applyBorder="1" applyAlignment="1">
      <alignment horizontal="left" wrapText="1"/>
    </xf>
    <xf numFmtId="0" fontId="21" fillId="0" borderId="4" xfId="5" applyFont="1" applyBorder="1" applyAlignment="1">
      <alignment horizontal="left"/>
    </xf>
    <xf numFmtId="0" fontId="21" fillId="0" borderId="16" xfId="5" applyFont="1" applyBorder="1" applyAlignment="1">
      <alignment horizontal="left"/>
    </xf>
    <xf numFmtId="0" fontId="21" fillId="0" borderId="4" xfId="5" applyFont="1" applyBorder="1" applyAlignment="1">
      <alignment horizontal="left" wrapText="1"/>
    </xf>
    <xf numFmtId="0" fontId="21" fillId="0" borderId="16" xfId="5" applyFont="1" applyBorder="1" applyAlignment="1">
      <alignment horizontal="left" wrapText="1"/>
    </xf>
    <xf numFmtId="0" fontId="20" fillId="0" borderId="0" xfId="5" applyFont="1" applyAlignment="1">
      <alignment horizontal="right"/>
    </xf>
    <xf numFmtId="0" fontId="21" fillId="0" borderId="0" xfId="5" applyFont="1" applyAlignment="1">
      <alignment horizontal="center" wrapText="1"/>
    </xf>
    <xf numFmtId="0" fontId="20" fillId="0" borderId="7" xfId="5" applyFont="1" applyBorder="1" applyAlignment="1">
      <alignment horizontal="center" vertical="center" wrapText="1"/>
    </xf>
    <xf numFmtId="0" fontId="20" fillId="0" borderId="5" xfId="5" applyFont="1" applyBorder="1" applyAlignment="1">
      <alignment horizontal="center" vertical="center" wrapText="1"/>
    </xf>
    <xf numFmtId="0" fontId="20" fillId="0" borderId="3" xfId="5" applyFont="1" applyBorder="1" applyAlignment="1">
      <alignment horizontal="center" vertical="center" wrapText="1"/>
    </xf>
    <xf numFmtId="0" fontId="20" fillId="0" borderId="7" xfId="5" applyFont="1" applyBorder="1" applyAlignment="1">
      <alignment horizontal="center"/>
    </xf>
    <xf numFmtId="0" fontId="20" fillId="0" borderId="3" xfId="5" applyFont="1" applyBorder="1" applyAlignment="1">
      <alignment horizontal="center"/>
    </xf>
    <xf numFmtId="0" fontId="20" fillId="0" borderId="0" xfId="5" applyFont="1"/>
    <xf numFmtId="0" fontId="21" fillId="0" borderId="12" xfId="5" applyFont="1" applyBorder="1" applyAlignment="1">
      <alignment horizontal="left"/>
    </xf>
    <xf numFmtId="0" fontId="21" fillId="0" borderId="13" xfId="5" applyFont="1" applyBorder="1" applyAlignment="1">
      <alignment horizontal="left"/>
    </xf>
    <xf numFmtId="0" fontId="20" fillId="0" borderId="4" xfId="5" applyFont="1" applyBorder="1" applyAlignment="1">
      <alignment horizontal="left"/>
    </xf>
    <xf numFmtId="0" fontId="20" fillId="0" borderId="16" xfId="5" applyFont="1" applyBorder="1" applyAlignment="1">
      <alignment horizontal="left"/>
    </xf>
    <xf numFmtId="0" fontId="20" fillId="0" borderId="4" xfId="0" applyFont="1" applyBorder="1" applyAlignment="1">
      <alignment horizontal="left" wrapText="1"/>
    </xf>
    <xf numFmtId="0" fontId="20" fillId="0" borderId="16" xfId="0" applyFont="1" applyBorder="1" applyAlignment="1">
      <alignment horizontal="left" wrapText="1"/>
    </xf>
    <xf numFmtId="0" fontId="20" fillId="0" borderId="0" xfId="5" applyFont="1" applyAlignment="1">
      <alignment horizontal="left" vertical="top" wrapText="1"/>
    </xf>
    <xf numFmtId="0" fontId="21" fillId="0" borderId="5" xfId="5" applyFont="1" applyBorder="1" applyAlignment="1">
      <alignment horizontal="right"/>
    </xf>
    <xf numFmtId="0" fontId="21" fillId="0" borderId="3" xfId="5" applyFont="1" applyBorder="1" applyAlignment="1">
      <alignment horizontal="right"/>
    </xf>
    <xf numFmtId="0" fontId="23" fillId="0" borderId="4" xfId="5" applyFont="1" applyBorder="1" applyAlignment="1">
      <alignment horizontal="left" wrapText="1"/>
    </xf>
    <xf numFmtId="0" fontId="23" fillId="0" borderId="16" xfId="5" applyFont="1" applyBorder="1" applyAlignment="1">
      <alignment horizontal="left" wrapText="1"/>
    </xf>
    <xf numFmtId="0" fontId="20" fillId="0" borderId="14" xfId="5" applyFont="1" applyBorder="1" applyAlignment="1">
      <alignment horizontal="left" vertical="top" wrapText="1"/>
    </xf>
    <xf numFmtId="0" fontId="20" fillId="0" borderId="15" xfId="5" applyFont="1" applyBorder="1" applyAlignment="1">
      <alignment horizontal="left" vertical="top" wrapText="1"/>
    </xf>
    <xf numFmtId="0" fontId="18" fillId="0" borderId="7" xfId="0" applyFont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8" fillId="0" borderId="7" xfId="0" applyFont="1" applyBorder="1" applyAlignment="1">
      <alignment horizontal="right"/>
    </xf>
    <xf numFmtId="0" fontId="18" fillId="0" borderId="5" xfId="0" applyFont="1" applyBorder="1" applyAlignment="1">
      <alignment horizontal="right"/>
    </xf>
    <xf numFmtId="0" fontId="18" fillId="0" borderId="3" xfId="0" applyFont="1" applyBorder="1" applyAlignment="1">
      <alignment horizontal="right"/>
    </xf>
    <xf numFmtId="0" fontId="18" fillId="0" borderId="7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8" fillId="0" borderId="3" xfId="0" applyFont="1" applyBorder="1" applyAlignment="1">
      <alignment wrapText="1"/>
    </xf>
    <xf numFmtId="0" fontId="18" fillId="0" borderId="12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/>
    </xf>
    <xf numFmtId="0" fontId="18" fillId="0" borderId="8" xfId="0" applyFont="1" applyBorder="1" applyAlignment="1">
      <alignment horizontal="center" vertical="center" wrapText="1" shrinkToFit="1"/>
    </xf>
    <xf numFmtId="0" fontId="18" fillId="0" borderId="10" xfId="0" applyFont="1" applyBorder="1" applyAlignment="1">
      <alignment horizontal="center" vertical="center" wrapText="1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right"/>
    </xf>
    <xf numFmtId="0" fontId="18" fillId="3" borderId="7" xfId="14" applyFont="1" applyFill="1" applyBorder="1" applyAlignment="1" applyProtection="1">
      <alignment horizontal="left" vertical="center" wrapText="1"/>
    </xf>
    <xf numFmtId="0" fontId="18" fillId="3" borderId="5" xfId="14" applyFont="1" applyFill="1" applyBorder="1" applyAlignment="1" applyProtection="1">
      <alignment horizontal="left" vertical="center" wrapText="1"/>
    </xf>
    <xf numFmtId="0" fontId="18" fillId="3" borderId="3" xfId="14" applyFont="1" applyFill="1" applyBorder="1" applyAlignment="1" applyProtection="1">
      <alignment horizontal="left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3" borderId="7" xfId="14" applyFont="1" applyFill="1" applyBorder="1" applyAlignment="1" applyProtection="1">
      <alignment horizontal="left" vertical="top" wrapText="1"/>
    </xf>
    <xf numFmtId="0" fontId="18" fillId="3" borderId="5" xfId="14" applyFont="1" applyFill="1" applyBorder="1" applyAlignment="1" applyProtection="1">
      <alignment horizontal="left" vertical="top" wrapText="1"/>
    </xf>
    <xf numFmtId="0" fontId="18" fillId="3" borderId="3" xfId="14" applyFont="1" applyFill="1" applyBorder="1" applyAlignment="1" applyProtection="1">
      <alignment horizontal="left" vertical="top" wrapText="1"/>
    </xf>
    <xf numFmtId="0" fontId="18" fillId="3" borderId="2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0" borderId="2" xfId="7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18" fillId="3" borderId="2" xfId="0" applyFont="1" applyFill="1" applyBorder="1" applyAlignment="1">
      <alignment horizontal="right"/>
    </xf>
    <xf numFmtId="0" fontId="18" fillId="0" borderId="0" xfId="0" applyFont="1" applyAlignment="1">
      <alignment horizontal="right"/>
    </xf>
    <xf numFmtId="0" fontId="18" fillId="0" borderId="7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7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 shrinkToFit="1"/>
    </xf>
    <xf numFmtId="0" fontId="1" fillId="0" borderId="0" xfId="0" applyFont="1" applyAlignment="1">
      <alignment horizontal="center"/>
    </xf>
    <xf numFmtId="0" fontId="19" fillId="0" borderId="0" xfId="0" applyFont="1" applyAlignment="1">
      <alignment horizontal="center" shrinkToFit="1"/>
    </xf>
    <xf numFmtId="0" fontId="18" fillId="0" borderId="7" xfId="0" applyFont="1" applyBorder="1" applyAlignment="1">
      <alignment horizontal="center" wrapText="1" shrinkToFit="1"/>
    </xf>
    <xf numFmtId="0" fontId="18" fillId="0" borderId="3" xfId="0" applyFont="1" applyBorder="1" applyAlignment="1">
      <alignment horizontal="center" wrapText="1" shrinkToFi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wrapText="1" shrinkToFit="1"/>
    </xf>
    <xf numFmtId="0" fontId="18" fillId="0" borderId="10" xfId="0" applyFont="1" applyBorder="1" applyAlignment="1">
      <alignment horizontal="center" wrapText="1" shrinkToFit="1"/>
    </xf>
    <xf numFmtId="0" fontId="18" fillId="0" borderId="0" xfId="0" applyFont="1" applyAlignment="1">
      <alignment horizontal="right" wrapText="1"/>
    </xf>
  </cellXfs>
  <cellStyles count="27">
    <cellStyle name="Įprastas" xfId="0" builtinId="0"/>
    <cellStyle name="Įprastas 10" xfId="1" xr:uid="{00000000-0005-0000-0000-000001000000}"/>
    <cellStyle name="Įprastas 10 2" xfId="16" xr:uid="{F21E2901-E257-477E-9D0F-9B0EBD8F1C1D}"/>
    <cellStyle name="Įprastas 11" xfId="2" xr:uid="{00000000-0005-0000-0000-000002000000}"/>
    <cellStyle name="Įprastas 11 2" xfId="17" xr:uid="{71586ED7-3324-47B2-A1A1-E1A2F168BE83}"/>
    <cellStyle name="Įprastas 12" xfId="3" xr:uid="{00000000-0005-0000-0000-000003000000}"/>
    <cellStyle name="Įprastas 12 2" xfId="18" xr:uid="{6FC1A9E8-C0E8-4E16-B667-C7861FBE0828}"/>
    <cellStyle name="Įprastas 13" xfId="4" xr:uid="{00000000-0005-0000-0000-000004000000}"/>
    <cellStyle name="Įprastas 13 2" xfId="19" xr:uid="{C06E18E0-497B-40B4-98CD-8D301FBBF144}"/>
    <cellStyle name="Įprastas 2" xfId="5" xr:uid="{00000000-0005-0000-0000-000005000000}"/>
    <cellStyle name="Įprastas 2 2" xfId="6" xr:uid="{00000000-0005-0000-0000-000006000000}"/>
    <cellStyle name="Įprastas 2 2 2" xfId="20" xr:uid="{E619F782-864E-41A1-A7F0-87E8F14FEFD8}"/>
    <cellStyle name="Įprastas 3" xfId="7" xr:uid="{00000000-0005-0000-0000-000007000000}"/>
    <cellStyle name="Įprastas 4" xfId="8" xr:uid="{00000000-0005-0000-0000-000008000000}"/>
    <cellStyle name="Įprastas 4 2" xfId="21" xr:uid="{97EF5EAC-4D8B-4287-B3FD-3B4906259179}"/>
    <cellStyle name="Įprastas 5" xfId="9" xr:uid="{00000000-0005-0000-0000-000009000000}"/>
    <cellStyle name="Įprastas 5 2" xfId="22" xr:uid="{2AA63CD4-BF47-453C-A720-0A13CCF16B67}"/>
    <cellStyle name="Įprastas 6" xfId="10" xr:uid="{00000000-0005-0000-0000-00000A000000}"/>
    <cellStyle name="Įprastas 6 2" xfId="23" xr:uid="{FF0773A6-D019-48BF-A3AF-BFCFDB67AD50}"/>
    <cellStyle name="Įprastas 7" xfId="11" xr:uid="{00000000-0005-0000-0000-00000B000000}"/>
    <cellStyle name="Įprastas 7 2" xfId="24" xr:uid="{975CFD4F-1F3E-4704-8413-755B6CF52C67}"/>
    <cellStyle name="Įprastas 8" xfId="12" xr:uid="{00000000-0005-0000-0000-00000C000000}"/>
    <cellStyle name="Įprastas 8 2" xfId="25" xr:uid="{F4D84F82-A50A-42F6-AB1F-467FE69A8BA3}"/>
    <cellStyle name="Įprastas 9" xfId="13" xr:uid="{00000000-0005-0000-0000-00000D000000}"/>
    <cellStyle name="Įprastas 9 2" xfId="26" xr:uid="{2380B9B8-F1EB-4508-B6DA-C87937278306}"/>
    <cellStyle name="Įvestis 2" xfId="14" xr:uid="{00000000-0005-0000-0000-00000E000000}"/>
    <cellStyle name="Paprastas 2" xfId="15" xr:uid="{00000000-0005-0000-0000-00000F000000}"/>
  </cellStyles>
  <dxfs count="2"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tabSelected="1" zoomScaleNormal="100" workbookViewId="0"/>
  </sheetViews>
  <sheetFormatPr defaultColWidth="13.7109375" defaultRowHeight="15"/>
  <cols>
    <col min="1" max="1" width="8.7109375" style="72" customWidth="1"/>
    <col min="2" max="2" width="17" style="72" customWidth="1"/>
    <col min="3" max="3" width="18.42578125" style="72" customWidth="1"/>
    <col min="4" max="4" width="12.28515625" style="72" customWidth="1"/>
    <col min="5" max="5" width="12.85546875" style="72" customWidth="1"/>
    <col min="6" max="6" width="14.42578125" style="72" customWidth="1"/>
    <col min="7" max="7" width="11.42578125" style="72" customWidth="1"/>
    <col min="8" max="9" width="13.7109375" style="72"/>
    <col min="10" max="10" width="11.7109375" style="72" customWidth="1"/>
    <col min="11" max="11" width="12" style="72" customWidth="1"/>
    <col min="12" max="16384" width="13.7109375" style="72"/>
  </cols>
  <sheetData>
    <row r="1" spans="1:11" ht="15.75">
      <c r="D1" s="73"/>
      <c r="E1" s="73"/>
      <c r="F1" s="73"/>
      <c r="G1" s="73"/>
      <c r="H1" s="73"/>
      <c r="J1" s="157" t="s">
        <v>168</v>
      </c>
      <c r="K1" s="157"/>
    </row>
    <row r="2" spans="1:11" ht="18" customHeight="1">
      <c r="B2" s="158" t="s">
        <v>405</v>
      </c>
      <c r="C2" s="158"/>
      <c r="D2" s="158"/>
      <c r="E2" s="158"/>
      <c r="F2" s="158"/>
      <c r="G2" s="158"/>
      <c r="H2" s="158"/>
      <c r="I2" s="158"/>
    </row>
    <row r="3" spans="1:11" ht="15" customHeight="1">
      <c r="G3" s="74"/>
      <c r="H3" s="74"/>
      <c r="I3" s="74"/>
    </row>
    <row r="4" spans="1:11" ht="15" customHeight="1">
      <c r="A4" s="141" t="s">
        <v>229</v>
      </c>
      <c r="B4" s="143" t="s">
        <v>276</v>
      </c>
      <c r="C4" s="144"/>
      <c r="D4" s="159" t="s">
        <v>277</v>
      </c>
      <c r="E4" s="160"/>
      <c r="F4" s="160"/>
      <c r="G4" s="160"/>
      <c r="H4" s="160"/>
      <c r="I4" s="161"/>
      <c r="J4" s="162" t="s">
        <v>78</v>
      </c>
      <c r="K4" s="163"/>
    </row>
    <row r="5" spans="1:11" ht="109.9" customHeight="1">
      <c r="A5" s="142"/>
      <c r="B5" s="145"/>
      <c r="C5" s="146"/>
      <c r="D5" s="76" t="s">
        <v>323</v>
      </c>
      <c r="E5" s="76" t="s">
        <v>324</v>
      </c>
      <c r="F5" s="76" t="s">
        <v>325</v>
      </c>
      <c r="G5" s="76" t="s">
        <v>326</v>
      </c>
      <c r="H5" s="76" t="s">
        <v>327</v>
      </c>
      <c r="I5" s="76" t="s">
        <v>328</v>
      </c>
      <c r="J5" s="77" t="s">
        <v>329</v>
      </c>
      <c r="K5" s="77" t="s">
        <v>330</v>
      </c>
    </row>
    <row r="6" spans="1:11" ht="18.600000000000001" customHeight="1">
      <c r="A6" s="75">
        <v>1</v>
      </c>
      <c r="B6" s="147">
        <v>2</v>
      </c>
      <c r="C6" s="148"/>
      <c r="D6" s="78">
        <v>3</v>
      </c>
      <c r="E6" s="77">
        <v>4</v>
      </c>
      <c r="F6" s="77">
        <v>5</v>
      </c>
      <c r="G6" s="77">
        <v>6</v>
      </c>
      <c r="H6" s="77">
        <v>7</v>
      </c>
      <c r="I6" s="77">
        <v>8</v>
      </c>
      <c r="J6" s="77">
        <v>9</v>
      </c>
      <c r="K6" s="77">
        <v>10</v>
      </c>
    </row>
    <row r="7" spans="1:11" ht="15.75">
      <c r="A7" s="79" t="s">
        <v>0</v>
      </c>
      <c r="B7" s="165" t="s">
        <v>169</v>
      </c>
      <c r="C7" s="166"/>
      <c r="D7" s="81">
        <f>D8+D9+D13</f>
        <v>77851</v>
      </c>
      <c r="E7" s="81">
        <f>E8+E9+E13</f>
        <v>81851</v>
      </c>
      <c r="F7" s="81">
        <f>E7-D7</f>
        <v>4000</v>
      </c>
      <c r="G7" s="82">
        <f>G8+G9+G13</f>
        <v>83449.899999999994</v>
      </c>
      <c r="H7" s="81">
        <f>G7-D7</f>
        <v>5598.8999999999942</v>
      </c>
      <c r="I7" s="81">
        <f>G7-E7</f>
        <v>1598.8999999999942</v>
      </c>
      <c r="J7" s="83">
        <f>(G7/D7*100)</f>
        <v>107.19181513403808</v>
      </c>
      <c r="K7" s="83">
        <f>G7/E7*100</f>
        <v>101.95342756960819</v>
      </c>
    </row>
    <row r="8" spans="1:11">
      <c r="A8" s="84" t="s">
        <v>8</v>
      </c>
      <c r="B8" s="85" t="s">
        <v>170</v>
      </c>
      <c r="D8" s="86">
        <v>74641</v>
      </c>
      <c r="E8" s="86">
        <v>78641</v>
      </c>
      <c r="F8" s="86">
        <f>E8-D8</f>
        <v>4000</v>
      </c>
      <c r="G8" s="87">
        <v>79898.5</v>
      </c>
      <c r="H8" s="86">
        <f>G8-D8</f>
        <v>5257.5</v>
      </c>
      <c r="I8" s="86">
        <f t="shared" ref="I8:I49" si="0">G8-E8</f>
        <v>1257.5</v>
      </c>
      <c r="J8" s="88">
        <f>G8/D8*100</f>
        <v>107.04371592020472</v>
      </c>
      <c r="K8" s="88">
        <f>G8/E8*100</f>
        <v>101.59903866939636</v>
      </c>
    </row>
    <row r="9" spans="1:11">
      <c r="A9" s="84" t="s">
        <v>244</v>
      </c>
      <c r="B9" s="167" t="s">
        <v>171</v>
      </c>
      <c r="C9" s="168"/>
      <c r="D9" s="86">
        <v>2980</v>
      </c>
      <c r="E9" s="86">
        <v>2980</v>
      </c>
      <c r="F9" s="86">
        <f>E9-D9</f>
        <v>0</v>
      </c>
      <c r="G9" s="87">
        <v>3305.9</v>
      </c>
      <c r="H9" s="86">
        <f t="shared" ref="H9:H49" si="1">G9-D9</f>
        <v>325.90000000000009</v>
      </c>
      <c r="I9" s="86">
        <f t="shared" si="0"/>
        <v>325.90000000000009</v>
      </c>
      <c r="J9" s="88">
        <f t="shared" ref="J9:J14" si="2">G9/D9*100</f>
        <v>110.93624161073825</v>
      </c>
      <c r="K9" s="88">
        <f t="shared" ref="K9:K14" si="3">G9/E9*100</f>
        <v>110.93624161073825</v>
      </c>
    </row>
    <row r="10" spans="1:11">
      <c r="A10" s="84" t="s">
        <v>278</v>
      </c>
      <c r="B10" s="167" t="s">
        <v>172</v>
      </c>
      <c r="C10" s="168"/>
      <c r="D10" s="86">
        <v>1050</v>
      </c>
      <c r="E10" s="86">
        <v>1050</v>
      </c>
      <c r="F10" s="86">
        <f t="shared" ref="F10:F49" si="4">E10-D10</f>
        <v>0</v>
      </c>
      <c r="G10" s="87">
        <v>1221.8</v>
      </c>
      <c r="H10" s="86">
        <f t="shared" si="1"/>
        <v>171.79999999999995</v>
      </c>
      <c r="I10" s="86">
        <f t="shared" si="0"/>
        <v>171.79999999999995</v>
      </c>
      <c r="J10" s="88">
        <f t="shared" si="2"/>
        <v>116.36190476190475</v>
      </c>
      <c r="K10" s="88">
        <f t="shared" si="3"/>
        <v>116.36190476190475</v>
      </c>
    </row>
    <row r="11" spans="1:11">
      <c r="A11" s="84" t="s">
        <v>279</v>
      </c>
      <c r="B11" s="85" t="s">
        <v>280</v>
      </c>
      <c r="D11" s="86">
        <v>30</v>
      </c>
      <c r="E11" s="86">
        <v>30</v>
      </c>
      <c r="F11" s="86">
        <f t="shared" si="4"/>
        <v>0</v>
      </c>
      <c r="G11" s="87">
        <v>51.5</v>
      </c>
      <c r="H11" s="86">
        <f t="shared" si="1"/>
        <v>21.5</v>
      </c>
      <c r="I11" s="86">
        <f t="shared" si="0"/>
        <v>21.5</v>
      </c>
      <c r="J11" s="88">
        <f t="shared" si="2"/>
        <v>171.66666666666666</v>
      </c>
      <c r="K11" s="88">
        <f t="shared" si="3"/>
        <v>171.66666666666666</v>
      </c>
    </row>
    <row r="12" spans="1:11">
      <c r="A12" s="84" t="s">
        <v>281</v>
      </c>
      <c r="B12" s="85" t="s">
        <v>173</v>
      </c>
      <c r="D12" s="86">
        <v>1900</v>
      </c>
      <c r="E12" s="86">
        <v>1900</v>
      </c>
      <c r="F12" s="86">
        <f t="shared" si="4"/>
        <v>0</v>
      </c>
      <c r="G12" s="87">
        <v>2032.6</v>
      </c>
      <c r="H12" s="86">
        <f t="shared" si="1"/>
        <v>132.59999999999991</v>
      </c>
      <c r="I12" s="86">
        <f t="shared" si="0"/>
        <v>132.59999999999991</v>
      </c>
      <c r="J12" s="88">
        <f t="shared" si="2"/>
        <v>106.97894736842105</v>
      </c>
      <c r="K12" s="88">
        <f t="shared" si="3"/>
        <v>106.97894736842105</v>
      </c>
    </row>
    <row r="13" spans="1:11">
      <c r="A13" s="84" t="s">
        <v>174</v>
      </c>
      <c r="B13" s="85" t="s">
        <v>175</v>
      </c>
      <c r="D13" s="86">
        <v>230</v>
      </c>
      <c r="E13" s="86">
        <v>230</v>
      </c>
      <c r="F13" s="86">
        <f t="shared" si="4"/>
        <v>0</v>
      </c>
      <c r="G13" s="87">
        <v>245.5</v>
      </c>
      <c r="H13" s="86">
        <f t="shared" si="1"/>
        <v>15.5</v>
      </c>
      <c r="I13" s="86">
        <f t="shared" si="0"/>
        <v>15.5</v>
      </c>
      <c r="J13" s="88">
        <f t="shared" si="2"/>
        <v>106.73913043478261</v>
      </c>
      <c r="K13" s="88">
        <f t="shared" si="3"/>
        <v>106.73913043478261</v>
      </c>
    </row>
    <row r="14" spans="1:11">
      <c r="A14" s="84" t="s">
        <v>282</v>
      </c>
      <c r="B14" s="85" t="s">
        <v>283</v>
      </c>
      <c r="D14" s="86">
        <v>230</v>
      </c>
      <c r="E14" s="86">
        <v>230</v>
      </c>
      <c r="F14" s="86">
        <f t="shared" si="4"/>
        <v>0</v>
      </c>
      <c r="G14" s="87">
        <v>245.5</v>
      </c>
      <c r="H14" s="86">
        <f t="shared" si="1"/>
        <v>15.5</v>
      </c>
      <c r="I14" s="86">
        <f t="shared" si="0"/>
        <v>15.5</v>
      </c>
      <c r="J14" s="88">
        <f t="shared" si="2"/>
        <v>106.73913043478261</v>
      </c>
      <c r="K14" s="88">
        <f t="shared" si="3"/>
        <v>106.73913043478261</v>
      </c>
    </row>
    <row r="15" spans="1:11" ht="15.75">
      <c r="A15" s="79" t="s">
        <v>1</v>
      </c>
      <c r="B15" s="155" t="s">
        <v>284</v>
      </c>
      <c r="C15" s="156"/>
      <c r="D15" s="81">
        <f>D16+D25</f>
        <v>41327.399999999994</v>
      </c>
      <c r="E15" s="81">
        <f>E16+E25</f>
        <v>44708.200000000004</v>
      </c>
      <c r="F15" s="81">
        <f>E15-D15</f>
        <v>3380.8000000000102</v>
      </c>
      <c r="G15" s="82">
        <f>G16+G25</f>
        <v>43006.500000000007</v>
      </c>
      <c r="H15" s="81">
        <f>H16+H25</f>
        <v>1679.0999999999992</v>
      </c>
      <c r="I15" s="81">
        <f>I16+I25</f>
        <v>-1701.7000000000005</v>
      </c>
      <c r="J15" s="89">
        <f>G15/D15*100</f>
        <v>104.06292193556821</v>
      </c>
      <c r="K15" s="89">
        <f>G15/E15*100</f>
        <v>96.193763112807048</v>
      </c>
    </row>
    <row r="16" spans="1:11" ht="31.15" customHeight="1">
      <c r="A16" s="90" t="s">
        <v>151</v>
      </c>
      <c r="B16" s="151" t="s">
        <v>176</v>
      </c>
      <c r="C16" s="152"/>
      <c r="D16" s="86">
        <f>D17+D23+D24</f>
        <v>34534.899999999994</v>
      </c>
      <c r="E16" s="86">
        <f>E17+E23+E24</f>
        <v>37838.200000000004</v>
      </c>
      <c r="F16" s="86">
        <f>E16-D16</f>
        <v>3303.3000000000102</v>
      </c>
      <c r="G16" s="87">
        <f t="shared" ref="G16:I16" si="5">G17+G23+G24</f>
        <v>37112.200000000004</v>
      </c>
      <c r="H16" s="86">
        <f t="shared" si="5"/>
        <v>2577.2999999999993</v>
      </c>
      <c r="I16" s="86">
        <f t="shared" si="5"/>
        <v>-726.00000000000045</v>
      </c>
      <c r="J16" s="88">
        <f>G16/D16*100</f>
        <v>107.46288537103051</v>
      </c>
      <c r="K16" s="88">
        <f t="shared" ref="K16:K49" si="6">G16/E16*100</f>
        <v>98.081304078946673</v>
      </c>
    </row>
    <row r="17" spans="1:11" ht="28.9" customHeight="1">
      <c r="A17" s="91" t="s">
        <v>285</v>
      </c>
      <c r="B17" s="149" t="s">
        <v>286</v>
      </c>
      <c r="C17" s="164"/>
      <c r="D17" s="86">
        <f>D18+D19+D20+D21</f>
        <v>32140.799999999999</v>
      </c>
      <c r="E17" s="86">
        <f>E18+E19+E20+E21+E2+E22</f>
        <v>34560.200000000004</v>
      </c>
      <c r="F17" s="86">
        <f>E17-D17</f>
        <v>2419.4000000000051</v>
      </c>
      <c r="G17" s="87">
        <f>G18+G19+G20+G21+G22</f>
        <v>34513.5</v>
      </c>
      <c r="H17" s="86">
        <f>H18+H19+H20+H21+H22</f>
        <v>2372.6999999999998</v>
      </c>
      <c r="I17" s="86">
        <f>I18+I19+I20+I21+I22</f>
        <v>-46.700000000000728</v>
      </c>
      <c r="J17" s="88">
        <f>G17/D17*100</f>
        <v>107.38220579450419</v>
      </c>
      <c r="K17" s="88">
        <f>G17/E17*100</f>
        <v>99.864873467167428</v>
      </c>
    </row>
    <row r="18" spans="1:11" ht="31.15" customHeight="1">
      <c r="A18" s="91" t="s">
        <v>287</v>
      </c>
      <c r="B18" s="149" t="s">
        <v>288</v>
      </c>
      <c r="C18" s="150"/>
      <c r="D18" s="93">
        <v>6711.7</v>
      </c>
      <c r="E18" s="86">
        <v>7181.6</v>
      </c>
      <c r="F18" s="86">
        <f>E18-D18</f>
        <v>469.90000000000055</v>
      </c>
      <c r="G18" s="87">
        <v>7134.9</v>
      </c>
      <c r="H18" s="86">
        <f t="shared" si="1"/>
        <v>423.19999999999982</v>
      </c>
      <c r="I18" s="86">
        <f t="shared" si="0"/>
        <v>-46.700000000000728</v>
      </c>
      <c r="J18" s="88">
        <f t="shared" ref="J18:J28" si="7">G18/D18*100</f>
        <v>106.30540697587793</v>
      </c>
      <c r="K18" s="88">
        <f t="shared" si="6"/>
        <v>99.349727080316356</v>
      </c>
    </row>
    <row r="19" spans="1:11" ht="14.45" customHeight="1">
      <c r="A19" s="85" t="s">
        <v>289</v>
      </c>
      <c r="B19" s="85" t="s">
        <v>177</v>
      </c>
      <c r="D19" s="93">
        <v>24948.799999999999</v>
      </c>
      <c r="E19" s="86">
        <v>26898.3</v>
      </c>
      <c r="F19" s="86">
        <f t="shared" si="4"/>
        <v>1949.5</v>
      </c>
      <c r="G19" s="87">
        <v>26898.3</v>
      </c>
      <c r="H19" s="86">
        <f t="shared" si="1"/>
        <v>1949.5</v>
      </c>
      <c r="I19" s="86">
        <f t="shared" si="0"/>
        <v>0</v>
      </c>
      <c r="J19" s="88">
        <f t="shared" si="7"/>
        <v>107.81400307830438</v>
      </c>
      <c r="K19" s="88">
        <f t="shared" si="6"/>
        <v>100</v>
      </c>
    </row>
    <row r="20" spans="1:11" ht="32.450000000000003" customHeight="1">
      <c r="A20" s="92" t="s">
        <v>290</v>
      </c>
      <c r="B20" s="169" t="s">
        <v>188</v>
      </c>
      <c r="C20" s="170"/>
      <c r="D20" s="94">
        <v>367.8</v>
      </c>
      <c r="E20" s="86">
        <v>367.8</v>
      </c>
      <c r="F20" s="86">
        <f t="shared" si="4"/>
        <v>0</v>
      </c>
      <c r="G20" s="87">
        <v>367.8</v>
      </c>
      <c r="H20" s="86">
        <f t="shared" si="1"/>
        <v>0</v>
      </c>
      <c r="I20" s="86">
        <f t="shared" si="0"/>
        <v>0</v>
      </c>
      <c r="J20" s="88">
        <f t="shared" si="7"/>
        <v>100</v>
      </c>
      <c r="K20" s="88">
        <f t="shared" si="6"/>
        <v>100</v>
      </c>
    </row>
    <row r="21" spans="1:11" ht="28.15" customHeight="1">
      <c r="A21" s="92" t="s">
        <v>291</v>
      </c>
      <c r="B21" s="169" t="s">
        <v>189</v>
      </c>
      <c r="C21" s="170"/>
      <c r="D21" s="94">
        <v>112.5</v>
      </c>
      <c r="E21" s="96">
        <v>112.5</v>
      </c>
      <c r="F21" s="86">
        <f t="shared" si="4"/>
        <v>0</v>
      </c>
      <c r="G21" s="97">
        <v>112.5</v>
      </c>
      <c r="H21" s="86">
        <f t="shared" si="1"/>
        <v>0</v>
      </c>
      <c r="I21" s="86">
        <f t="shared" si="0"/>
        <v>0</v>
      </c>
      <c r="J21" s="88">
        <f t="shared" si="7"/>
        <v>100</v>
      </c>
      <c r="K21" s="88">
        <f t="shared" si="6"/>
        <v>100</v>
      </c>
    </row>
    <row r="22" spans="1:11" ht="31.9" customHeight="1">
      <c r="A22" s="92" t="s">
        <v>292</v>
      </c>
      <c r="B22" s="169" t="s">
        <v>227</v>
      </c>
      <c r="C22" s="170"/>
      <c r="D22" s="94"/>
      <c r="E22" s="96"/>
      <c r="F22" s="86"/>
      <c r="G22" s="97"/>
      <c r="H22" s="86"/>
      <c r="I22" s="86"/>
      <c r="J22" s="88"/>
      <c r="K22" s="88"/>
    </row>
    <row r="23" spans="1:11" ht="44.45" customHeight="1">
      <c r="A23" s="92" t="s">
        <v>293</v>
      </c>
      <c r="B23" s="169" t="s">
        <v>190</v>
      </c>
      <c r="C23" s="170"/>
      <c r="D23" s="94">
        <v>1111.4000000000001</v>
      </c>
      <c r="E23" s="86">
        <v>1229.3</v>
      </c>
      <c r="F23" s="86">
        <f t="shared" si="4"/>
        <v>117.89999999999986</v>
      </c>
      <c r="G23" s="97">
        <v>892.3</v>
      </c>
      <c r="H23" s="86">
        <f t="shared" si="1"/>
        <v>-219.10000000000014</v>
      </c>
      <c r="I23" s="86">
        <f t="shared" si="0"/>
        <v>-337</v>
      </c>
      <c r="J23" s="88">
        <f t="shared" si="7"/>
        <v>80.286125607342086</v>
      </c>
      <c r="K23" s="88">
        <f t="shared" si="6"/>
        <v>72.586024566826651</v>
      </c>
    </row>
    <row r="24" spans="1:11" ht="13.5" customHeight="1">
      <c r="A24" s="92" t="s">
        <v>294</v>
      </c>
      <c r="B24" s="151" t="s">
        <v>178</v>
      </c>
      <c r="C24" s="152"/>
      <c r="D24" s="98">
        <v>1282.7</v>
      </c>
      <c r="E24" s="96">
        <v>2048.6999999999998</v>
      </c>
      <c r="F24" s="86">
        <f t="shared" si="4"/>
        <v>765.99999999999977</v>
      </c>
      <c r="G24" s="97">
        <v>1706.4</v>
      </c>
      <c r="H24" s="86">
        <f>G24-D24</f>
        <v>423.70000000000005</v>
      </c>
      <c r="I24" s="86">
        <f>G24-E24</f>
        <v>-342.29999999999973</v>
      </c>
      <c r="J24" s="88">
        <f t="shared" si="7"/>
        <v>133.03188586575195</v>
      </c>
      <c r="K24" s="88">
        <f>G24/E24*100</f>
        <v>83.291843608141761</v>
      </c>
    </row>
    <row r="25" spans="1:11" ht="30.6" customHeight="1">
      <c r="A25" s="92" t="s">
        <v>152</v>
      </c>
      <c r="B25" s="169" t="s">
        <v>179</v>
      </c>
      <c r="C25" s="170"/>
      <c r="D25" s="93">
        <f>D26+D27</f>
        <v>6792.5</v>
      </c>
      <c r="E25" s="86">
        <f>E26+E27</f>
        <v>6870</v>
      </c>
      <c r="F25" s="86">
        <f>E25-D25</f>
        <v>77.5</v>
      </c>
      <c r="G25" s="87">
        <f>G26+G27</f>
        <v>5894.3</v>
      </c>
      <c r="H25" s="86">
        <f>H26+H27</f>
        <v>-898.2</v>
      </c>
      <c r="I25" s="86">
        <f t="shared" ref="I25" si="8">I26+I27</f>
        <v>-975.7</v>
      </c>
      <c r="J25" s="88">
        <f t="shared" si="7"/>
        <v>86.77659182922342</v>
      </c>
      <c r="K25" s="88">
        <f t="shared" si="6"/>
        <v>85.797671033478892</v>
      </c>
    </row>
    <row r="26" spans="1:11" ht="43.15" customHeight="1">
      <c r="A26" s="92" t="s">
        <v>295</v>
      </c>
      <c r="B26" s="169" t="s">
        <v>191</v>
      </c>
      <c r="C26" s="170"/>
      <c r="D26" s="94">
        <v>2255.8000000000002</v>
      </c>
      <c r="E26" s="86">
        <v>2179.6999999999998</v>
      </c>
      <c r="F26" s="86">
        <f t="shared" si="4"/>
        <v>-76.100000000000364</v>
      </c>
      <c r="G26" s="87">
        <v>1222.8</v>
      </c>
      <c r="H26" s="86">
        <f>G26-D26</f>
        <v>-1033.0000000000002</v>
      </c>
      <c r="I26" s="86">
        <f t="shared" si="0"/>
        <v>-956.89999999999986</v>
      </c>
      <c r="J26" s="88">
        <f t="shared" si="7"/>
        <v>54.206933238762304</v>
      </c>
      <c r="K26" s="88">
        <f t="shared" si="6"/>
        <v>56.099463228884716</v>
      </c>
    </row>
    <row r="27" spans="1:11" ht="13.5" customHeight="1">
      <c r="A27" s="92" t="s">
        <v>296</v>
      </c>
      <c r="B27" s="95" t="s">
        <v>180</v>
      </c>
      <c r="C27" s="99"/>
      <c r="D27" s="100">
        <v>4536.7</v>
      </c>
      <c r="E27" s="86">
        <v>4690.3</v>
      </c>
      <c r="F27" s="86">
        <f t="shared" si="4"/>
        <v>153.60000000000036</v>
      </c>
      <c r="G27" s="87">
        <v>4671.5</v>
      </c>
      <c r="H27" s="86">
        <f t="shared" si="1"/>
        <v>134.80000000000018</v>
      </c>
      <c r="I27" s="86">
        <f t="shared" si="0"/>
        <v>-18.800000000000182</v>
      </c>
      <c r="J27" s="88">
        <f t="shared" si="7"/>
        <v>102.97132276765051</v>
      </c>
      <c r="K27" s="88">
        <f t="shared" si="6"/>
        <v>99.599172760804208</v>
      </c>
    </row>
    <row r="28" spans="1:11" ht="45.6" customHeight="1">
      <c r="A28" s="91" t="s">
        <v>297</v>
      </c>
      <c r="B28" s="151" t="s">
        <v>298</v>
      </c>
      <c r="C28" s="152"/>
      <c r="D28" s="100">
        <v>3150</v>
      </c>
      <c r="E28" s="86">
        <v>3265.4</v>
      </c>
      <c r="F28" s="86">
        <f t="shared" si="4"/>
        <v>115.40000000000009</v>
      </c>
      <c r="G28" s="87">
        <v>3265.1</v>
      </c>
      <c r="H28" s="86">
        <f>G28-D28</f>
        <v>115.09999999999991</v>
      </c>
      <c r="I28" s="86">
        <f>G28-E28</f>
        <v>-0.3000000000001819</v>
      </c>
      <c r="J28" s="88">
        <f t="shared" si="7"/>
        <v>103.65396825396824</v>
      </c>
      <c r="K28" s="88">
        <f>G28/E28*100</f>
        <v>99.990812764133025</v>
      </c>
    </row>
    <row r="29" spans="1:11" ht="15.75">
      <c r="A29" s="79" t="s">
        <v>2</v>
      </c>
      <c r="B29" s="153" t="s">
        <v>181</v>
      </c>
      <c r="C29" s="154"/>
      <c r="D29" s="81">
        <f>D30+D31+D32+D33+D34+D35+D36+D37</f>
        <v>765</v>
      </c>
      <c r="E29" s="81">
        <f>E30+E31+E32+E33+E34+E35+E36+E37</f>
        <v>777</v>
      </c>
      <c r="F29" s="81">
        <f>E29-D29</f>
        <v>12</v>
      </c>
      <c r="G29" s="82">
        <f>G30+G31+G32+G33+G34+G35+G36+G37</f>
        <v>950.30000000000018</v>
      </c>
      <c r="H29" s="81">
        <f>G29-D29</f>
        <v>185.30000000000018</v>
      </c>
      <c r="I29" s="81">
        <f t="shared" si="0"/>
        <v>173.30000000000018</v>
      </c>
      <c r="J29" s="89">
        <f>G29/D29*100</f>
        <v>124.22222222222226</v>
      </c>
      <c r="K29" s="89">
        <f>G29/E29*100</f>
        <v>122.30373230373233</v>
      </c>
    </row>
    <row r="30" spans="1:11" ht="30" customHeight="1">
      <c r="A30" s="101" t="s">
        <v>299</v>
      </c>
      <c r="B30" s="149" t="s">
        <v>300</v>
      </c>
      <c r="C30" s="171"/>
      <c r="D30" s="86">
        <v>270</v>
      </c>
      <c r="E30" s="86">
        <v>270</v>
      </c>
      <c r="F30" s="86">
        <f t="shared" si="4"/>
        <v>0</v>
      </c>
      <c r="G30" s="87">
        <v>303.2</v>
      </c>
      <c r="H30" s="86">
        <f t="shared" si="1"/>
        <v>33.199999999999989</v>
      </c>
      <c r="I30" s="86">
        <f t="shared" si="0"/>
        <v>33.199999999999989</v>
      </c>
      <c r="J30" s="88">
        <f>G30/D30*100</f>
        <v>112.29629629629629</v>
      </c>
      <c r="K30" s="88">
        <f>G30/E30*100</f>
        <v>112.29629629629629</v>
      </c>
    </row>
    <row r="31" spans="1:11" ht="17.45" customHeight="1">
      <c r="A31" s="101" t="s">
        <v>301</v>
      </c>
      <c r="B31" s="149" t="s">
        <v>302</v>
      </c>
      <c r="C31" s="150"/>
      <c r="D31" s="100">
        <v>40</v>
      </c>
      <c r="E31" s="86">
        <v>40</v>
      </c>
      <c r="F31" s="86">
        <f t="shared" si="4"/>
        <v>0</v>
      </c>
      <c r="G31" s="87">
        <v>36.6</v>
      </c>
      <c r="H31" s="86">
        <f t="shared" si="1"/>
        <v>-3.3999999999999986</v>
      </c>
      <c r="I31" s="86">
        <f t="shared" si="0"/>
        <v>-3.3999999999999986</v>
      </c>
      <c r="J31" s="88">
        <f>G31/D31*100</f>
        <v>91.5</v>
      </c>
      <c r="K31" s="88">
        <f t="shared" ref="K31:K35" si="9">G31/E31*100</f>
        <v>91.5</v>
      </c>
    </row>
    <row r="32" spans="1:11" ht="16.149999999999999" customHeight="1">
      <c r="A32" s="101" t="s">
        <v>303</v>
      </c>
      <c r="B32" s="149" t="s">
        <v>182</v>
      </c>
      <c r="C32" s="150"/>
      <c r="D32" s="100">
        <v>200</v>
      </c>
      <c r="E32" s="86">
        <v>200</v>
      </c>
      <c r="F32" s="86">
        <f t="shared" si="4"/>
        <v>0</v>
      </c>
      <c r="G32" s="87">
        <v>113.3</v>
      </c>
      <c r="H32" s="86">
        <f t="shared" si="1"/>
        <v>-86.7</v>
      </c>
      <c r="I32" s="86">
        <f t="shared" si="0"/>
        <v>-86.7</v>
      </c>
      <c r="J32" s="88">
        <f t="shared" ref="J32:J35" si="10">G32/D32*100</f>
        <v>56.65</v>
      </c>
      <c r="K32" s="88">
        <f t="shared" si="9"/>
        <v>56.65</v>
      </c>
    </row>
    <row r="33" spans="1:11" ht="15.6" customHeight="1">
      <c r="A33" s="101" t="s">
        <v>304</v>
      </c>
      <c r="B33" s="149" t="s">
        <v>200</v>
      </c>
      <c r="C33" s="150"/>
      <c r="D33" s="100">
        <v>70</v>
      </c>
      <c r="E33" s="86">
        <v>70</v>
      </c>
      <c r="F33" s="86">
        <f t="shared" si="4"/>
        <v>0</v>
      </c>
      <c r="G33" s="87">
        <v>44.8</v>
      </c>
      <c r="H33" s="86">
        <f t="shared" si="1"/>
        <v>-25.200000000000003</v>
      </c>
      <c r="I33" s="86">
        <f t="shared" si="0"/>
        <v>-25.200000000000003</v>
      </c>
      <c r="J33" s="88">
        <f t="shared" si="10"/>
        <v>64</v>
      </c>
      <c r="K33" s="88">
        <f t="shared" si="9"/>
        <v>64</v>
      </c>
    </row>
    <row r="34" spans="1:11" ht="13.15" customHeight="1">
      <c r="A34" s="101" t="s">
        <v>305</v>
      </c>
      <c r="B34" s="149" t="s">
        <v>306</v>
      </c>
      <c r="C34" s="150"/>
      <c r="D34" s="100">
        <v>45</v>
      </c>
      <c r="E34" s="86">
        <v>57</v>
      </c>
      <c r="F34" s="86">
        <f t="shared" si="4"/>
        <v>12</v>
      </c>
      <c r="G34" s="87">
        <v>86</v>
      </c>
      <c r="H34" s="86">
        <f t="shared" si="1"/>
        <v>41</v>
      </c>
      <c r="I34" s="86">
        <f t="shared" si="0"/>
        <v>29</v>
      </c>
      <c r="J34" s="88">
        <f t="shared" si="10"/>
        <v>191.11111111111111</v>
      </c>
      <c r="K34" s="88">
        <f t="shared" si="9"/>
        <v>150.87719298245614</v>
      </c>
    </row>
    <row r="35" spans="1:11" ht="15" customHeight="1">
      <c r="A35" s="101" t="s">
        <v>307</v>
      </c>
      <c r="B35" s="149" t="s">
        <v>10</v>
      </c>
      <c r="C35" s="150"/>
      <c r="D35" s="100">
        <v>110</v>
      </c>
      <c r="E35" s="86">
        <v>110</v>
      </c>
      <c r="F35" s="86">
        <f t="shared" si="4"/>
        <v>0</v>
      </c>
      <c r="G35" s="87">
        <v>217.7</v>
      </c>
      <c r="H35" s="86">
        <f t="shared" si="1"/>
        <v>107.69999999999999</v>
      </c>
      <c r="I35" s="86">
        <f t="shared" si="0"/>
        <v>107.69999999999999</v>
      </c>
      <c r="J35" s="88">
        <f t="shared" si="10"/>
        <v>197.90909090909091</v>
      </c>
      <c r="K35" s="88">
        <f t="shared" si="9"/>
        <v>197.90909090909091</v>
      </c>
    </row>
    <row r="36" spans="1:11" ht="16.149999999999999" customHeight="1">
      <c r="A36" s="101" t="s">
        <v>308</v>
      </c>
      <c r="B36" s="149" t="s">
        <v>228</v>
      </c>
      <c r="C36" s="150"/>
      <c r="D36" s="100"/>
      <c r="E36" s="86"/>
      <c r="F36" s="86"/>
      <c r="G36" s="102"/>
      <c r="H36" s="103"/>
      <c r="I36" s="103"/>
      <c r="J36" s="104"/>
      <c r="K36" s="104"/>
    </row>
    <row r="37" spans="1:11" ht="17.45" customHeight="1">
      <c r="A37" s="101" t="s">
        <v>309</v>
      </c>
      <c r="B37" s="149" t="s">
        <v>207</v>
      </c>
      <c r="C37" s="150"/>
      <c r="D37" s="100">
        <v>30</v>
      </c>
      <c r="E37" s="86">
        <v>30</v>
      </c>
      <c r="F37" s="86">
        <f t="shared" si="4"/>
        <v>0</v>
      </c>
      <c r="G37" s="87">
        <v>148.69999999999999</v>
      </c>
      <c r="H37" s="86">
        <f t="shared" si="1"/>
        <v>118.69999999999999</v>
      </c>
      <c r="I37" s="86">
        <f t="shared" si="0"/>
        <v>118.69999999999999</v>
      </c>
      <c r="J37" s="88">
        <v>0</v>
      </c>
      <c r="K37" s="105" t="s">
        <v>331</v>
      </c>
    </row>
    <row r="38" spans="1:11" ht="15.75">
      <c r="A38" s="79" t="s">
        <v>3</v>
      </c>
      <c r="B38" s="80" t="s">
        <v>183</v>
      </c>
      <c r="C38" s="73"/>
      <c r="D38" s="81">
        <f>D39+D40+D41+D43+D44+D42</f>
        <v>9367.5</v>
      </c>
      <c r="E38" s="81">
        <f>E39+E40+E41+E43+E44+E42</f>
        <v>9878</v>
      </c>
      <c r="F38" s="81">
        <f>E38-D38</f>
        <v>510.5</v>
      </c>
      <c r="G38" s="82">
        <f>G39+G40+G41+G43+G44+G42</f>
        <v>9039.7999999999993</v>
      </c>
      <c r="H38" s="81">
        <f>G38-D38</f>
        <v>-327.70000000000073</v>
      </c>
      <c r="I38" s="81">
        <f t="shared" si="0"/>
        <v>-838.20000000000073</v>
      </c>
      <c r="J38" s="89">
        <f>G38/D38*100</f>
        <v>96.501734721110211</v>
      </c>
      <c r="K38" s="89">
        <f>G38/E38*100</f>
        <v>91.514476614699319</v>
      </c>
    </row>
    <row r="39" spans="1:11" ht="30" customHeight="1">
      <c r="A39" s="84" t="s">
        <v>184</v>
      </c>
      <c r="B39" s="151" t="s">
        <v>185</v>
      </c>
      <c r="C39" s="152"/>
      <c r="D39" s="86">
        <v>234.5</v>
      </c>
      <c r="E39" s="86">
        <v>274.89999999999998</v>
      </c>
      <c r="F39" s="86">
        <f t="shared" si="4"/>
        <v>40.399999999999977</v>
      </c>
      <c r="G39" s="87">
        <v>243.8</v>
      </c>
      <c r="H39" s="86">
        <f t="shared" si="1"/>
        <v>9.3000000000000114</v>
      </c>
      <c r="I39" s="86">
        <f t="shared" si="0"/>
        <v>-31.099999999999966</v>
      </c>
      <c r="J39" s="88">
        <f t="shared" ref="J39:J49" si="11">G39/D39*100</f>
        <v>103.96588486140726</v>
      </c>
      <c r="K39" s="88">
        <f t="shared" si="6"/>
        <v>88.686795198253918</v>
      </c>
    </row>
    <row r="40" spans="1:11">
      <c r="A40" s="84" t="s">
        <v>310</v>
      </c>
      <c r="B40" s="85" t="s">
        <v>183</v>
      </c>
      <c r="D40" s="86">
        <v>1705</v>
      </c>
      <c r="E40" s="86">
        <v>1842.2</v>
      </c>
      <c r="F40" s="86">
        <f>E40-D40</f>
        <v>137.20000000000005</v>
      </c>
      <c r="G40" s="87">
        <v>1545.9</v>
      </c>
      <c r="H40" s="86">
        <f t="shared" si="1"/>
        <v>-159.09999999999991</v>
      </c>
      <c r="I40" s="86">
        <f>G40-E40</f>
        <v>-296.29999999999995</v>
      </c>
      <c r="J40" s="88">
        <f t="shared" si="11"/>
        <v>90.668621700879768</v>
      </c>
      <c r="K40" s="88">
        <f t="shared" si="6"/>
        <v>83.915970035826732</v>
      </c>
    </row>
    <row r="41" spans="1:11" ht="30.6" customHeight="1">
      <c r="A41" s="101" t="s">
        <v>311</v>
      </c>
      <c r="B41" s="149" t="s">
        <v>312</v>
      </c>
      <c r="C41" s="171"/>
      <c r="D41" s="100">
        <v>2688</v>
      </c>
      <c r="E41" s="86">
        <v>3020.9</v>
      </c>
      <c r="F41" s="86">
        <f t="shared" si="4"/>
        <v>332.90000000000009</v>
      </c>
      <c r="G41" s="87">
        <v>2815.5</v>
      </c>
      <c r="H41" s="86">
        <f t="shared" si="1"/>
        <v>127.5</v>
      </c>
      <c r="I41" s="86">
        <f t="shared" si="0"/>
        <v>-205.40000000000009</v>
      </c>
      <c r="J41" s="88">
        <f t="shared" si="11"/>
        <v>104.74330357142858</v>
      </c>
      <c r="K41" s="88">
        <f t="shared" si="6"/>
        <v>93.200701777615933</v>
      </c>
    </row>
    <row r="42" spans="1:11" ht="14.45" customHeight="1">
      <c r="A42" s="101" t="s">
        <v>313</v>
      </c>
      <c r="B42" s="149" t="s">
        <v>215</v>
      </c>
      <c r="C42" s="150"/>
      <c r="D42" s="100">
        <v>1400</v>
      </c>
      <c r="E42" s="86">
        <v>1400</v>
      </c>
      <c r="F42" s="86">
        <f t="shared" si="4"/>
        <v>0</v>
      </c>
      <c r="G42" s="87">
        <v>1162.9000000000001</v>
      </c>
      <c r="H42" s="86">
        <f t="shared" si="1"/>
        <v>-237.09999999999991</v>
      </c>
      <c r="I42" s="86">
        <f t="shared" si="0"/>
        <v>-237.09999999999991</v>
      </c>
      <c r="J42" s="88">
        <f t="shared" si="11"/>
        <v>83.064285714285717</v>
      </c>
      <c r="K42" s="88">
        <f t="shared" si="6"/>
        <v>83.064285714285717</v>
      </c>
    </row>
    <row r="43" spans="1:11" ht="13.5" customHeight="1">
      <c r="A43" s="101" t="s">
        <v>314</v>
      </c>
      <c r="B43" s="149" t="s">
        <v>315</v>
      </c>
      <c r="C43" s="150"/>
      <c r="D43" s="100">
        <v>160</v>
      </c>
      <c r="E43" s="86">
        <v>160</v>
      </c>
      <c r="F43" s="86">
        <f t="shared" si="4"/>
        <v>0</v>
      </c>
      <c r="G43" s="87">
        <v>132.30000000000001</v>
      </c>
      <c r="H43" s="86">
        <f t="shared" si="1"/>
        <v>-27.699999999999989</v>
      </c>
      <c r="I43" s="86">
        <f t="shared" si="0"/>
        <v>-27.699999999999989</v>
      </c>
      <c r="J43" s="88">
        <f t="shared" si="11"/>
        <v>82.6875</v>
      </c>
      <c r="K43" s="88">
        <f t="shared" si="6"/>
        <v>82.6875</v>
      </c>
    </row>
    <row r="44" spans="1:11" ht="15" customHeight="1">
      <c r="A44" s="101" t="s">
        <v>316</v>
      </c>
      <c r="B44" s="149" t="s">
        <v>186</v>
      </c>
      <c r="C44" s="150"/>
      <c r="D44" s="100">
        <v>3180</v>
      </c>
      <c r="E44" s="86">
        <v>3180</v>
      </c>
      <c r="F44" s="86">
        <f t="shared" si="4"/>
        <v>0</v>
      </c>
      <c r="G44" s="87">
        <v>3139.4</v>
      </c>
      <c r="H44" s="86">
        <f t="shared" si="1"/>
        <v>-40.599999999999909</v>
      </c>
      <c r="I44" s="86">
        <f t="shared" si="0"/>
        <v>-40.599999999999909</v>
      </c>
      <c r="J44" s="88">
        <f t="shared" si="11"/>
        <v>98.723270440251582</v>
      </c>
      <c r="K44" s="88">
        <f t="shared" si="6"/>
        <v>98.723270440251582</v>
      </c>
    </row>
    <row r="45" spans="1:11" ht="30" customHeight="1">
      <c r="A45" s="101" t="s">
        <v>317</v>
      </c>
      <c r="B45" s="174" t="s">
        <v>318</v>
      </c>
      <c r="C45" s="175"/>
      <c r="D45" s="100">
        <v>3100</v>
      </c>
      <c r="E45" s="86">
        <v>3100</v>
      </c>
      <c r="F45" s="86">
        <f t="shared" si="4"/>
        <v>0</v>
      </c>
      <c r="G45" s="87">
        <v>3040</v>
      </c>
      <c r="H45" s="86">
        <f t="shared" si="1"/>
        <v>-60</v>
      </c>
      <c r="I45" s="86">
        <f t="shared" si="0"/>
        <v>-60</v>
      </c>
      <c r="J45" s="88">
        <f t="shared" si="11"/>
        <v>98.064516129032256</v>
      </c>
      <c r="K45" s="88">
        <f t="shared" si="6"/>
        <v>98.064516129032256</v>
      </c>
    </row>
    <row r="46" spans="1:11" ht="17.45" customHeight="1">
      <c r="A46" s="84" t="s">
        <v>4</v>
      </c>
      <c r="B46" s="151" t="s">
        <v>319</v>
      </c>
      <c r="C46" s="152"/>
      <c r="D46" s="106">
        <v>200</v>
      </c>
      <c r="E46" s="86">
        <v>200</v>
      </c>
      <c r="F46" s="86">
        <f t="shared" si="4"/>
        <v>0</v>
      </c>
      <c r="G46" s="87">
        <v>186.9</v>
      </c>
      <c r="H46" s="86">
        <f t="shared" si="1"/>
        <v>-13.099999999999994</v>
      </c>
      <c r="I46" s="86">
        <f t="shared" si="0"/>
        <v>-13.099999999999994</v>
      </c>
      <c r="J46" s="88">
        <f t="shared" si="11"/>
        <v>93.45</v>
      </c>
      <c r="K46" s="88">
        <f t="shared" si="6"/>
        <v>93.45</v>
      </c>
    </row>
    <row r="47" spans="1:11">
      <c r="A47" s="84" t="s">
        <v>5</v>
      </c>
      <c r="B47" s="167" t="s">
        <v>192</v>
      </c>
      <c r="C47" s="168"/>
      <c r="D47" s="106">
        <v>500</v>
      </c>
      <c r="E47" s="86">
        <v>800</v>
      </c>
      <c r="F47" s="86">
        <f>E47-D47</f>
        <v>300</v>
      </c>
      <c r="G47" s="87">
        <v>1165</v>
      </c>
      <c r="H47" s="86">
        <f t="shared" si="1"/>
        <v>665</v>
      </c>
      <c r="I47" s="86">
        <f t="shared" si="0"/>
        <v>365</v>
      </c>
      <c r="J47" s="105" t="s">
        <v>332</v>
      </c>
      <c r="K47" s="88">
        <f t="shared" si="6"/>
        <v>145.625</v>
      </c>
    </row>
    <row r="48" spans="1:11" ht="30.6" customHeight="1">
      <c r="A48" s="91" t="s">
        <v>6</v>
      </c>
      <c r="B48" s="149" t="s">
        <v>187</v>
      </c>
      <c r="C48" s="150"/>
      <c r="D48" s="100">
        <v>300</v>
      </c>
      <c r="E48" s="86">
        <v>300</v>
      </c>
      <c r="F48" s="86">
        <f t="shared" si="4"/>
        <v>0</v>
      </c>
      <c r="G48" s="87">
        <v>321.3</v>
      </c>
      <c r="H48" s="86">
        <f t="shared" si="1"/>
        <v>21.300000000000011</v>
      </c>
      <c r="I48" s="86">
        <f t="shared" si="0"/>
        <v>21.300000000000011</v>
      </c>
      <c r="J48" s="88">
        <f t="shared" si="11"/>
        <v>107.1</v>
      </c>
      <c r="K48" s="88">
        <f t="shared" si="6"/>
        <v>107.1</v>
      </c>
    </row>
    <row r="49" spans="1:11" ht="16.899999999999999" customHeight="1">
      <c r="A49" s="91" t="s">
        <v>223</v>
      </c>
      <c r="B49" s="176" t="s">
        <v>201</v>
      </c>
      <c r="C49" s="177"/>
      <c r="D49" s="100">
        <v>220</v>
      </c>
      <c r="E49" s="86">
        <v>100</v>
      </c>
      <c r="F49" s="86">
        <f t="shared" si="4"/>
        <v>-120</v>
      </c>
      <c r="G49" s="87">
        <v>119.3</v>
      </c>
      <c r="H49" s="86">
        <f t="shared" si="1"/>
        <v>-100.7</v>
      </c>
      <c r="I49" s="86">
        <f t="shared" si="0"/>
        <v>19.299999999999997</v>
      </c>
      <c r="J49" s="88">
        <f t="shared" si="11"/>
        <v>54.227272727272727</v>
      </c>
      <c r="K49" s="88">
        <f t="shared" si="6"/>
        <v>119.30000000000001</v>
      </c>
    </row>
    <row r="50" spans="1:11" ht="17.45" customHeight="1">
      <c r="A50" s="107" t="s">
        <v>7</v>
      </c>
      <c r="B50" s="172" t="s">
        <v>320</v>
      </c>
      <c r="C50" s="173"/>
      <c r="D50" s="108">
        <f t="shared" ref="D50:I50" si="12">D7+D15+D29+D38+D46+D47+D48</f>
        <v>130310.9</v>
      </c>
      <c r="E50" s="108">
        <f t="shared" si="12"/>
        <v>138514.20000000001</v>
      </c>
      <c r="F50" s="108">
        <f t="shared" si="12"/>
        <v>8203.3000000000102</v>
      </c>
      <c r="G50" s="109">
        <f t="shared" si="12"/>
        <v>138119.69999999998</v>
      </c>
      <c r="H50" s="108">
        <f t="shared" si="12"/>
        <v>7808.7999999999929</v>
      </c>
      <c r="I50" s="108">
        <f t="shared" si="12"/>
        <v>-394.50000000000688</v>
      </c>
      <c r="J50" s="110">
        <f>G50/D50*100</f>
        <v>105.99243808461149</v>
      </c>
      <c r="K50" s="110">
        <f>G50/E50*100</f>
        <v>99.715191655440364</v>
      </c>
    </row>
    <row r="51" spans="1:11" ht="12.75" customHeight="1">
      <c r="B51" s="73"/>
      <c r="C51" s="73"/>
      <c r="D51" s="111"/>
      <c r="E51" s="111"/>
      <c r="F51" s="112"/>
      <c r="G51" s="112"/>
      <c r="H51" s="112"/>
      <c r="I51" s="112"/>
    </row>
    <row r="52" spans="1:11" ht="15.75">
      <c r="A52" s="73"/>
      <c r="B52" s="73"/>
      <c r="E52" s="113"/>
      <c r="F52" s="113"/>
      <c r="G52" s="111"/>
      <c r="H52" s="111"/>
      <c r="I52" s="111"/>
    </row>
  </sheetData>
  <mergeCells count="42">
    <mergeCell ref="B50:C50"/>
    <mergeCell ref="B23:C23"/>
    <mergeCell ref="B22:C22"/>
    <mergeCell ref="B21:C21"/>
    <mergeCell ref="B20:C20"/>
    <mergeCell ref="B45:C45"/>
    <mergeCell ref="B49:C49"/>
    <mergeCell ref="B47:C47"/>
    <mergeCell ref="B46:C46"/>
    <mergeCell ref="B44:C44"/>
    <mergeCell ref="B48:C48"/>
    <mergeCell ref="B43:C43"/>
    <mergeCell ref="B42:C42"/>
    <mergeCell ref="B26:C26"/>
    <mergeCell ref="B25:C25"/>
    <mergeCell ref="B24:C24"/>
    <mergeCell ref="B30:C30"/>
    <mergeCell ref="B41:C41"/>
    <mergeCell ref="B33:C33"/>
    <mergeCell ref="B34:C34"/>
    <mergeCell ref="B35:C35"/>
    <mergeCell ref="B36:C36"/>
    <mergeCell ref="B37:C37"/>
    <mergeCell ref="B39:C39"/>
    <mergeCell ref="J1:K1"/>
    <mergeCell ref="B2:I2"/>
    <mergeCell ref="D4:I4"/>
    <mergeCell ref="J4:K4"/>
    <mergeCell ref="B17:C17"/>
    <mergeCell ref="B16:C16"/>
    <mergeCell ref="B7:C7"/>
    <mergeCell ref="B9:C9"/>
    <mergeCell ref="B10:C10"/>
    <mergeCell ref="A4:A5"/>
    <mergeCell ref="B4:C5"/>
    <mergeCell ref="B6:C6"/>
    <mergeCell ref="B31:C31"/>
    <mergeCell ref="B32:C32"/>
    <mergeCell ref="B28:C28"/>
    <mergeCell ref="B29:C29"/>
    <mergeCell ref="B15:C15"/>
    <mergeCell ref="B18:C18"/>
  </mergeCells>
  <phoneticPr fontId="0" type="noConversion"/>
  <pageMargins left="0.27559055118110237" right="0" top="0.86614173228346458" bottom="0.62992125984251968" header="0.51181102362204722" footer="0.51181102362204722"/>
  <pageSetup paperSize="9" orientation="landscape" horizontalDpi="4294967293" verticalDpi="4294967293" r:id="rId1"/>
  <headerFooter differentFirst="1"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1"/>
  <sheetViews>
    <sheetView zoomScaleNormal="100" workbookViewId="0"/>
  </sheetViews>
  <sheetFormatPr defaultRowHeight="12.75"/>
  <cols>
    <col min="1" max="1" width="5.140625" customWidth="1"/>
    <col min="4" max="4" width="7.42578125" customWidth="1"/>
    <col min="5" max="5" width="21.140625" customWidth="1"/>
    <col min="6" max="6" width="16.7109375" customWidth="1"/>
    <col min="7" max="7" width="11.140625" customWidth="1"/>
    <col min="8" max="8" width="13.7109375" customWidth="1"/>
  </cols>
  <sheetData>
    <row r="1" spans="1:8" ht="15">
      <c r="A1" s="9"/>
      <c r="B1" s="9"/>
      <c r="C1" s="9"/>
      <c r="D1" s="9"/>
      <c r="E1" s="9"/>
      <c r="F1" s="9"/>
      <c r="G1" s="9"/>
      <c r="H1" s="10" t="s">
        <v>139</v>
      </c>
    </row>
    <row r="2" spans="1:8" ht="15">
      <c r="A2" s="9"/>
      <c r="B2" s="9"/>
      <c r="C2" s="9"/>
      <c r="D2" s="9"/>
      <c r="E2" s="9"/>
      <c r="F2" s="9"/>
      <c r="G2" s="9"/>
      <c r="H2" s="9"/>
    </row>
    <row r="3" spans="1:8" ht="15.75">
      <c r="A3" s="193" t="s">
        <v>333</v>
      </c>
      <c r="B3" s="193"/>
      <c r="C3" s="193"/>
      <c r="D3" s="193"/>
      <c r="E3" s="193"/>
      <c r="F3" s="193"/>
      <c r="G3" s="193"/>
      <c r="H3" s="193"/>
    </row>
    <row r="4" spans="1:8" ht="15.75">
      <c r="A4" s="193" t="s">
        <v>404</v>
      </c>
      <c r="B4" s="193"/>
      <c r="C4" s="193"/>
      <c r="D4" s="193"/>
      <c r="E4" s="193"/>
      <c r="F4" s="193"/>
      <c r="G4" s="193"/>
      <c r="H4" s="193"/>
    </row>
    <row r="5" spans="1:8" ht="15.75">
      <c r="A5" s="11"/>
      <c r="B5" s="11"/>
      <c r="C5" s="11"/>
      <c r="D5" s="11"/>
      <c r="E5" s="11"/>
      <c r="F5" s="11"/>
      <c r="G5" s="11"/>
      <c r="H5" s="11"/>
    </row>
    <row r="6" spans="1:8" ht="15">
      <c r="A6" s="9"/>
      <c r="B6" s="9"/>
      <c r="C6" s="9"/>
      <c r="D6" s="9"/>
      <c r="E6" s="9"/>
      <c r="F6" s="9"/>
      <c r="G6" s="9"/>
      <c r="H6" s="25" t="s">
        <v>9</v>
      </c>
    </row>
    <row r="7" spans="1:8" ht="28.9" customHeight="1">
      <c r="A7" s="194" t="s">
        <v>229</v>
      </c>
      <c r="B7" s="187" t="s">
        <v>11</v>
      </c>
      <c r="C7" s="188"/>
      <c r="D7" s="188"/>
      <c r="E7" s="189"/>
      <c r="F7" s="194" t="s">
        <v>12</v>
      </c>
      <c r="G7" s="196" t="s">
        <v>334</v>
      </c>
      <c r="H7" s="194" t="s">
        <v>335</v>
      </c>
    </row>
    <row r="8" spans="1:8" ht="19.149999999999999" customHeight="1">
      <c r="A8" s="195"/>
      <c r="B8" s="190"/>
      <c r="C8" s="191"/>
      <c r="D8" s="191"/>
      <c r="E8" s="192"/>
      <c r="F8" s="195"/>
      <c r="G8" s="197"/>
      <c r="H8" s="195"/>
    </row>
    <row r="9" spans="1:8" ht="15">
      <c r="A9" s="15" t="s">
        <v>0</v>
      </c>
      <c r="B9" s="178" t="s">
        <v>13</v>
      </c>
      <c r="C9" s="179"/>
      <c r="D9" s="179"/>
      <c r="E9" s="180"/>
      <c r="F9" s="15">
        <v>140</v>
      </c>
      <c r="G9" s="15">
        <v>125.8</v>
      </c>
      <c r="H9" s="16">
        <f t="shared" ref="H9:H49" si="0">SUM(G9/F9*100)</f>
        <v>89.857142857142861</v>
      </c>
    </row>
    <row r="10" spans="1:8" ht="15">
      <c r="A10" s="15" t="s">
        <v>1</v>
      </c>
      <c r="B10" s="178" t="s">
        <v>100</v>
      </c>
      <c r="C10" s="179"/>
      <c r="D10" s="179"/>
      <c r="E10" s="180"/>
      <c r="F10" s="15">
        <v>102</v>
      </c>
      <c r="G10" s="15">
        <v>93.4</v>
      </c>
      <c r="H10" s="16">
        <f t="shared" si="0"/>
        <v>91.568627450980401</v>
      </c>
    </row>
    <row r="11" spans="1:8" ht="15">
      <c r="A11" s="15" t="s">
        <v>2</v>
      </c>
      <c r="B11" s="178" t="s">
        <v>216</v>
      </c>
      <c r="C11" s="179"/>
      <c r="D11" s="179"/>
      <c r="E11" s="180"/>
      <c r="F11" s="15">
        <v>96.3</v>
      </c>
      <c r="G11" s="15">
        <v>81.599999999999994</v>
      </c>
      <c r="H11" s="16">
        <f t="shared" si="0"/>
        <v>84.73520249221184</v>
      </c>
    </row>
    <row r="12" spans="1:8" ht="15">
      <c r="A12" s="15" t="s">
        <v>3</v>
      </c>
      <c r="B12" s="178" t="s">
        <v>14</v>
      </c>
      <c r="C12" s="179"/>
      <c r="D12" s="179"/>
      <c r="E12" s="180"/>
      <c r="F12" s="15">
        <v>53.6</v>
      </c>
      <c r="G12" s="15">
        <v>42</v>
      </c>
      <c r="H12" s="16">
        <f t="shared" si="0"/>
        <v>78.358208955223873</v>
      </c>
    </row>
    <row r="13" spans="1:8" ht="15">
      <c r="A13" s="15" t="s">
        <v>4</v>
      </c>
      <c r="B13" s="178" t="s">
        <v>218</v>
      </c>
      <c r="C13" s="179"/>
      <c r="D13" s="179"/>
      <c r="E13" s="180"/>
      <c r="F13" s="15">
        <v>118.3</v>
      </c>
      <c r="G13" s="15">
        <v>117.3</v>
      </c>
      <c r="H13" s="16">
        <f t="shared" si="0"/>
        <v>99.154691462383767</v>
      </c>
    </row>
    <row r="14" spans="1:8" ht="15">
      <c r="A14" s="15" t="s">
        <v>5</v>
      </c>
      <c r="B14" s="178" t="s">
        <v>15</v>
      </c>
      <c r="C14" s="179"/>
      <c r="D14" s="179"/>
      <c r="E14" s="180"/>
      <c r="F14" s="15">
        <v>192</v>
      </c>
      <c r="G14" s="15">
        <v>160.80000000000001</v>
      </c>
      <c r="H14" s="16">
        <f t="shared" si="0"/>
        <v>83.75</v>
      </c>
    </row>
    <row r="15" spans="1:8" ht="15">
      <c r="A15" s="15" t="s">
        <v>6</v>
      </c>
      <c r="B15" s="178" t="s">
        <v>235</v>
      </c>
      <c r="C15" s="179"/>
      <c r="D15" s="179"/>
      <c r="E15" s="180"/>
      <c r="F15" s="15">
        <v>54.4</v>
      </c>
      <c r="G15" s="15">
        <v>48.5</v>
      </c>
      <c r="H15" s="16">
        <f t="shared" si="0"/>
        <v>89.154411764705884</v>
      </c>
    </row>
    <row r="16" spans="1:8" ht="13.9" customHeight="1">
      <c r="A16" s="15" t="s">
        <v>7</v>
      </c>
      <c r="B16" s="178" t="s">
        <v>336</v>
      </c>
      <c r="C16" s="179"/>
      <c r="D16" s="179"/>
      <c r="E16" s="180"/>
      <c r="F16" s="15">
        <v>13.7</v>
      </c>
      <c r="G16" s="15">
        <v>10.9</v>
      </c>
      <c r="H16" s="16">
        <f t="shared" si="0"/>
        <v>79.56204379562044</v>
      </c>
    </row>
    <row r="17" spans="1:8" ht="15">
      <c r="A17" s="15" t="s">
        <v>16</v>
      </c>
      <c r="B17" s="178" t="s">
        <v>17</v>
      </c>
      <c r="C17" s="179"/>
      <c r="D17" s="179"/>
      <c r="E17" s="180"/>
      <c r="F17" s="15">
        <v>127.9</v>
      </c>
      <c r="G17" s="15">
        <v>122.2</v>
      </c>
      <c r="H17" s="16">
        <f t="shared" si="0"/>
        <v>95.543393275996863</v>
      </c>
    </row>
    <row r="18" spans="1:8" ht="15">
      <c r="A18" s="15" t="s">
        <v>18</v>
      </c>
      <c r="B18" s="178" t="s">
        <v>20</v>
      </c>
      <c r="C18" s="179"/>
      <c r="D18" s="179"/>
      <c r="E18" s="180"/>
      <c r="F18" s="15">
        <v>68.7</v>
      </c>
      <c r="G18" s="15">
        <v>55.1</v>
      </c>
      <c r="H18" s="16">
        <f t="shared" si="0"/>
        <v>80.203784570596795</v>
      </c>
    </row>
    <row r="19" spans="1:8" ht="15">
      <c r="A19" s="15" t="s">
        <v>19</v>
      </c>
      <c r="B19" s="178" t="s">
        <v>22</v>
      </c>
      <c r="C19" s="179"/>
      <c r="D19" s="179"/>
      <c r="E19" s="180"/>
      <c r="F19" s="15">
        <v>137</v>
      </c>
      <c r="G19" s="15">
        <v>120.3</v>
      </c>
      <c r="H19" s="16">
        <f t="shared" si="0"/>
        <v>87.810218978102185</v>
      </c>
    </row>
    <row r="20" spans="1:8" ht="15">
      <c r="A20" s="15" t="s">
        <v>21</v>
      </c>
      <c r="B20" s="178" t="s">
        <v>101</v>
      </c>
      <c r="C20" s="179"/>
      <c r="D20" s="179"/>
      <c r="E20" s="180"/>
      <c r="F20" s="15">
        <v>108.9</v>
      </c>
      <c r="G20" s="15">
        <v>103.7</v>
      </c>
      <c r="H20" s="16">
        <f t="shared" si="0"/>
        <v>95.224977043158859</v>
      </c>
    </row>
    <row r="21" spans="1:8" ht="15">
      <c r="A21" s="15" t="s">
        <v>23</v>
      </c>
      <c r="B21" s="178" t="s">
        <v>27</v>
      </c>
      <c r="C21" s="179"/>
      <c r="D21" s="179"/>
      <c r="E21" s="180"/>
      <c r="F21" s="15">
        <v>137.5</v>
      </c>
      <c r="G21" s="15">
        <v>120.1</v>
      </c>
      <c r="H21" s="16">
        <f t="shared" si="0"/>
        <v>87.345454545454544</v>
      </c>
    </row>
    <row r="22" spans="1:8" ht="15">
      <c r="A22" s="15" t="s">
        <v>24</v>
      </c>
      <c r="B22" s="178" t="s">
        <v>29</v>
      </c>
      <c r="C22" s="179"/>
      <c r="D22" s="179"/>
      <c r="E22" s="180"/>
      <c r="F22" s="15">
        <v>138.5</v>
      </c>
      <c r="G22" s="15">
        <v>138.5</v>
      </c>
      <c r="H22" s="16">
        <f t="shared" si="0"/>
        <v>100</v>
      </c>
    </row>
    <row r="23" spans="1:8" ht="15">
      <c r="A23" s="15" t="s">
        <v>25</v>
      </c>
      <c r="B23" s="178" t="s">
        <v>32</v>
      </c>
      <c r="C23" s="179"/>
      <c r="D23" s="179"/>
      <c r="E23" s="180"/>
      <c r="F23" s="15">
        <v>160.9</v>
      </c>
      <c r="G23" s="15">
        <v>126.2</v>
      </c>
      <c r="H23" s="16">
        <f t="shared" si="0"/>
        <v>78.433809819763823</v>
      </c>
    </row>
    <row r="24" spans="1:8" ht="15">
      <c r="A24" s="15" t="s">
        <v>26</v>
      </c>
      <c r="B24" s="178" t="s">
        <v>34</v>
      </c>
      <c r="C24" s="179"/>
      <c r="D24" s="179"/>
      <c r="E24" s="180"/>
      <c r="F24" s="15">
        <v>163.6</v>
      </c>
      <c r="G24" s="15">
        <v>130.80000000000001</v>
      </c>
      <c r="H24" s="16">
        <f t="shared" si="0"/>
        <v>79.951100244498789</v>
      </c>
    </row>
    <row r="25" spans="1:8" ht="15">
      <c r="A25" s="15" t="s">
        <v>28</v>
      </c>
      <c r="B25" s="178" t="s">
        <v>36</v>
      </c>
      <c r="C25" s="179"/>
      <c r="D25" s="179"/>
      <c r="E25" s="180"/>
      <c r="F25" s="15">
        <v>64.099999999999994</v>
      </c>
      <c r="G25" s="15">
        <v>27.9</v>
      </c>
      <c r="H25" s="16">
        <f t="shared" si="0"/>
        <v>43.525741029641182</v>
      </c>
    </row>
    <row r="26" spans="1:8" ht="15">
      <c r="A26" s="15" t="s">
        <v>30</v>
      </c>
      <c r="B26" s="178" t="s">
        <v>42</v>
      </c>
      <c r="C26" s="179"/>
      <c r="D26" s="179"/>
      <c r="E26" s="180"/>
      <c r="F26" s="15">
        <v>127.3</v>
      </c>
      <c r="G26" s="15">
        <v>121.6</v>
      </c>
      <c r="H26" s="16">
        <f t="shared" si="0"/>
        <v>95.522388059701484</v>
      </c>
    </row>
    <row r="27" spans="1:8" ht="15">
      <c r="A27" s="15" t="s">
        <v>31</v>
      </c>
      <c r="B27" s="178" t="s">
        <v>45</v>
      </c>
      <c r="C27" s="179"/>
      <c r="D27" s="179"/>
      <c r="E27" s="180"/>
      <c r="F27" s="15">
        <v>139.6</v>
      </c>
      <c r="G27" s="15">
        <v>124.2</v>
      </c>
      <c r="H27" s="16">
        <f t="shared" si="0"/>
        <v>88.968481375358181</v>
      </c>
    </row>
    <row r="28" spans="1:8" ht="15">
      <c r="A28" s="15" t="s">
        <v>33</v>
      </c>
      <c r="B28" s="178" t="s">
        <v>48</v>
      </c>
      <c r="C28" s="179"/>
      <c r="D28" s="179"/>
      <c r="E28" s="180"/>
      <c r="F28" s="15">
        <v>100.8</v>
      </c>
      <c r="G28" s="15">
        <v>98.1</v>
      </c>
      <c r="H28" s="16">
        <f t="shared" si="0"/>
        <v>97.321428571428569</v>
      </c>
    </row>
    <row r="29" spans="1:8" ht="15">
      <c r="A29" s="15" t="s">
        <v>35</v>
      </c>
      <c r="B29" s="178" t="s">
        <v>52</v>
      </c>
      <c r="C29" s="179"/>
      <c r="D29" s="179"/>
      <c r="E29" s="180"/>
      <c r="F29" s="15">
        <v>26.6</v>
      </c>
      <c r="G29" s="15">
        <v>24.3</v>
      </c>
      <c r="H29" s="16">
        <f t="shared" si="0"/>
        <v>91.353383458646618</v>
      </c>
    </row>
    <row r="30" spans="1:8" ht="15">
      <c r="A30" s="15" t="s">
        <v>37</v>
      </c>
      <c r="B30" s="178" t="s">
        <v>54</v>
      </c>
      <c r="C30" s="179"/>
      <c r="D30" s="179"/>
      <c r="E30" s="180"/>
      <c r="F30" s="15">
        <v>77.7</v>
      </c>
      <c r="G30" s="15">
        <v>59.7</v>
      </c>
      <c r="H30" s="16">
        <f t="shared" si="0"/>
        <v>76.833976833976834</v>
      </c>
    </row>
    <row r="31" spans="1:8" ht="15">
      <c r="A31" s="15" t="s">
        <v>38</v>
      </c>
      <c r="B31" s="178" t="s">
        <v>112</v>
      </c>
      <c r="C31" s="179"/>
      <c r="D31" s="179"/>
      <c r="E31" s="180"/>
      <c r="F31" s="15">
        <v>1.3</v>
      </c>
      <c r="G31" s="15">
        <v>0.6</v>
      </c>
      <c r="H31" s="16">
        <f t="shared" si="0"/>
        <v>46.153846153846153</v>
      </c>
    </row>
    <row r="32" spans="1:8" ht="15" customHeight="1">
      <c r="A32" s="15" t="s">
        <v>39</v>
      </c>
      <c r="B32" s="178" t="s">
        <v>57</v>
      </c>
      <c r="C32" s="179"/>
      <c r="D32" s="179"/>
      <c r="E32" s="180"/>
      <c r="F32" s="15">
        <v>134</v>
      </c>
      <c r="G32" s="15">
        <v>126</v>
      </c>
      <c r="H32" s="16">
        <f t="shared" si="0"/>
        <v>94.029850746268664</v>
      </c>
    </row>
    <row r="33" spans="1:8" ht="13.5" customHeight="1">
      <c r="A33" s="15" t="s">
        <v>40</v>
      </c>
      <c r="B33" s="184" t="s">
        <v>368</v>
      </c>
      <c r="C33" s="185"/>
      <c r="D33" s="185"/>
      <c r="E33" s="186"/>
      <c r="F33" s="15">
        <v>4</v>
      </c>
      <c r="G33" s="15">
        <v>2.9</v>
      </c>
      <c r="H33" s="16">
        <f t="shared" si="0"/>
        <v>72.5</v>
      </c>
    </row>
    <row r="34" spans="1:8" ht="13.5" customHeight="1">
      <c r="A34" s="15" t="s">
        <v>41</v>
      </c>
      <c r="B34" s="178" t="s">
        <v>61</v>
      </c>
      <c r="C34" s="179"/>
      <c r="D34" s="179"/>
      <c r="E34" s="180"/>
      <c r="F34" s="15">
        <v>65.900000000000006</v>
      </c>
      <c r="G34" s="15">
        <v>46.2</v>
      </c>
      <c r="H34" s="16">
        <f t="shared" si="0"/>
        <v>70.106221547799692</v>
      </c>
    </row>
    <row r="35" spans="1:8" ht="13.5" customHeight="1">
      <c r="A35" s="15" t="s">
        <v>43</v>
      </c>
      <c r="B35" s="178" t="s">
        <v>63</v>
      </c>
      <c r="C35" s="179"/>
      <c r="D35" s="179"/>
      <c r="E35" s="180"/>
      <c r="F35" s="15">
        <v>88.3</v>
      </c>
      <c r="G35" s="15">
        <v>74.599999999999994</v>
      </c>
      <c r="H35" s="16">
        <f t="shared" si="0"/>
        <v>84.484711211778034</v>
      </c>
    </row>
    <row r="36" spans="1:8" ht="13.5" customHeight="1">
      <c r="A36" s="15" t="s">
        <v>44</v>
      </c>
      <c r="B36" s="178" t="s">
        <v>64</v>
      </c>
      <c r="C36" s="179"/>
      <c r="D36" s="179"/>
      <c r="E36" s="180"/>
      <c r="F36" s="15">
        <v>52.5</v>
      </c>
      <c r="G36" s="15">
        <v>49.1</v>
      </c>
      <c r="H36" s="16">
        <f t="shared" si="0"/>
        <v>93.523809523809533</v>
      </c>
    </row>
    <row r="37" spans="1:8" ht="15">
      <c r="A37" s="15" t="s">
        <v>46</v>
      </c>
      <c r="B37" s="178" t="s">
        <v>65</v>
      </c>
      <c r="C37" s="179"/>
      <c r="D37" s="179"/>
      <c r="E37" s="180"/>
      <c r="F37" s="15">
        <v>1656.6</v>
      </c>
      <c r="G37" s="15">
        <v>1638.1</v>
      </c>
      <c r="H37" s="16">
        <f t="shared" si="0"/>
        <v>98.883254859350473</v>
      </c>
    </row>
    <row r="38" spans="1:8" ht="15">
      <c r="A38" s="15" t="s">
        <v>47</v>
      </c>
      <c r="B38" s="178" t="s">
        <v>66</v>
      </c>
      <c r="C38" s="179"/>
      <c r="D38" s="179"/>
      <c r="E38" s="180"/>
      <c r="F38" s="15">
        <v>8.5</v>
      </c>
      <c r="G38" s="15">
        <v>8.1</v>
      </c>
      <c r="H38" s="16">
        <f t="shared" si="0"/>
        <v>95.294117647058812</v>
      </c>
    </row>
    <row r="39" spans="1:8" ht="15">
      <c r="A39" s="15" t="s">
        <v>49</v>
      </c>
      <c r="B39" s="178" t="s">
        <v>67</v>
      </c>
      <c r="C39" s="179"/>
      <c r="D39" s="179"/>
      <c r="E39" s="180"/>
      <c r="F39" s="15">
        <v>20</v>
      </c>
      <c r="G39" s="15">
        <v>12</v>
      </c>
      <c r="H39" s="16">
        <f t="shared" si="0"/>
        <v>60</v>
      </c>
    </row>
    <row r="40" spans="1:8" ht="15">
      <c r="A40" s="15" t="s">
        <v>50</v>
      </c>
      <c r="B40" s="178" t="s">
        <v>68</v>
      </c>
      <c r="C40" s="179"/>
      <c r="D40" s="179"/>
      <c r="E40" s="180"/>
      <c r="F40" s="15">
        <v>323.89999999999998</v>
      </c>
      <c r="G40" s="15">
        <v>210.8</v>
      </c>
      <c r="H40" s="16">
        <f>SUM(G40/F40*100)</f>
        <v>65.081815375115781</v>
      </c>
    </row>
    <row r="41" spans="1:8" ht="15">
      <c r="A41" s="15" t="s">
        <v>51</v>
      </c>
      <c r="B41" s="178" t="s">
        <v>341</v>
      </c>
      <c r="C41" s="179"/>
      <c r="D41" s="179"/>
      <c r="E41" s="180"/>
      <c r="F41" s="15">
        <v>4</v>
      </c>
      <c r="G41" s="15">
        <v>2</v>
      </c>
      <c r="H41" s="16">
        <f t="shared" si="0"/>
        <v>50</v>
      </c>
    </row>
    <row r="42" spans="1:8" ht="15">
      <c r="A42" s="15" t="s">
        <v>53</v>
      </c>
      <c r="B42" s="178" t="s">
        <v>69</v>
      </c>
      <c r="C42" s="179"/>
      <c r="D42" s="179"/>
      <c r="E42" s="180"/>
      <c r="F42" s="15">
        <v>7</v>
      </c>
      <c r="G42" s="15">
        <v>4.8</v>
      </c>
      <c r="H42" s="16">
        <f t="shared" si="0"/>
        <v>68.571428571428569</v>
      </c>
    </row>
    <row r="43" spans="1:8" ht="15">
      <c r="A43" s="15" t="s">
        <v>55</v>
      </c>
      <c r="B43" s="178" t="s">
        <v>369</v>
      </c>
      <c r="C43" s="179"/>
      <c r="D43" s="179"/>
      <c r="E43" s="180"/>
      <c r="F43" s="15">
        <v>14</v>
      </c>
      <c r="G43" s="15">
        <v>12</v>
      </c>
      <c r="H43" s="16">
        <f t="shared" si="0"/>
        <v>85.714285714285708</v>
      </c>
    </row>
    <row r="44" spans="1:8" ht="15">
      <c r="A44" s="15" t="s">
        <v>56</v>
      </c>
      <c r="B44" s="178" t="s">
        <v>70</v>
      </c>
      <c r="C44" s="179"/>
      <c r="D44" s="179"/>
      <c r="E44" s="180"/>
      <c r="F44" s="15">
        <v>10</v>
      </c>
      <c r="G44" s="15">
        <v>5.6</v>
      </c>
      <c r="H44" s="16">
        <f t="shared" si="0"/>
        <v>55.999999999999993</v>
      </c>
    </row>
    <row r="45" spans="1:8" ht="15">
      <c r="A45" s="15" t="s">
        <v>58</v>
      </c>
      <c r="B45" s="178" t="s">
        <v>71</v>
      </c>
      <c r="C45" s="179"/>
      <c r="D45" s="179"/>
      <c r="E45" s="180"/>
      <c r="F45" s="15">
        <v>5.7</v>
      </c>
      <c r="G45" s="15">
        <v>5.2</v>
      </c>
      <c r="H45" s="16">
        <f t="shared" si="0"/>
        <v>91.228070175438589</v>
      </c>
    </row>
    <row r="46" spans="1:8" ht="15">
      <c r="A46" s="15" t="s">
        <v>60</v>
      </c>
      <c r="B46" s="178" t="s">
        <v>72</v>
      </c>
      <c r="C46" s="179"/>
      <c r="D46" s="179"/>
      <c r="E46" s="180"/>
      <c r="F46" s="15">
        <v>110</v>
      </c>
      <c r="G46" s="15">
        <v>103.2</v>
      </c>
      <c r="H46" s="16">
        <f t="shared" si="0"/>
        <v>93.818181818181827</v>
      </c>
    </row>
    <row r="47" spans="1:8" ht="15.6" customHeight="1">
      <c r="A47" s="22" t="s">
        <v>62</v>
      </c>
      <c r="B47" s="178" t="s">
        <v>337</v>
      </c>
      <c r="C47" s="179"/>
      <c r="D47" s="179"/>
      <c r="E47" s="180"/>
      <c r="F47" s="15">
        <v>1</v>
      </c>
      <c r="G47" s="15">
        <v>0.7</v>
      </c>
      <c r="H47" s="16">
        <f t="shared" si="0"/>
        <v>70</v>
      </c>
    </row>
    <row r="48" spans="1:8" ht="15">
      <c r="A48" s="22" t="s">
        <v>338</v>
      </c>
      <c r="B48" s="178" t="s">
        <v>73</v>
      </c>
      <c r="C48" s="179"/>
      <c r="D48" s="179"/>
      <c r="E48" s="180"/>
      <c r="F48" s="15">
        <v>1407</v>
      </c>
      <c r="G48" s="15">
        <v>1169.4000000000001</v>
      </c>
      <c r="H48" s="16">
        <f t="shared" si="0"/>
        <v>83.113006396588503</v>
      </c>
    </row>
    <row r="49" spans="1:8" ht="15">
      <c r="A49" s="181" t="s">
        <v>137</v>
      </c>
      <c r="B49" s="182"/>
      <c r="C49" s="182"/>
      <c r="D49" s="182"/>
      <c r="E49" s="183"/>
      <c r="F49" s="128">
        <f>SUM(F9:F48)</f>
        <v>6263.0999999999995</v>
      </c>
      <c r="G49" s="16">
        <f>SUM(G9:G48)</f>
        <v>5524.2999999999993</v>
      </c>
      <c r="H49" s="16">
        <f t="shared" si="0"/>
        <v>88.203924574092696</v>
      </c>
    </row>
    <row r="51" spans="1:8">
      <c r="F51" s="1"/>
    </row>
  </sheetData>
  <mergeCells count="48">
    <mergeCell ref="B27:E27"/>
    <mergeCell ref="B29:E29"/>
    <mergeCell ref="B30:E30"/>
    <mergeCell ref="B31:E31"/>
    <mergeCell ref="B32:E32"/>
    <mergeCell ref="A3:H3"/>
    <mergeCell ref="A4:H4"/>
    <mergeCell ref="A7:A8"/>
    <mergeCell ref="F7:F8"/>
    <mergeCell ref="G7:G8"/>
    <mergeCell ref="H7:H8"/>
    <mergeCell ref="B9:E9"/>
    <mergeCell ref="B10:E10"/>
    <mergeCell ref="B11:E11"/>
    <mergeCell ref="B12:E12"/>
    <mergeCell ref="B7:E8"/>
    <mergeCell ref="B38:E38"/>
    <mergeCell ref="B14:E14"/>
    <mergeCell ref="B15:E15"/>
    <mergeCell ref="B18:E18"/>
    <mergeCell ref="B22:E22"/>
    <mergeCell ref="B23:E23"/>
    <mergeCell ref="B28:E28"/>
    <mergeCell ref="B33:E33"/>
    <mergeCell ref="B20:E20"/>
    <mergeCell ref="B21:E21"/>
    <mergeCell ref="B16:E16"/>
    <mergeCell ref="B17:E17"/>
    <mergeCell ref="B19:E19"/>
    <mergeCell ref="B24:E24"/>
    <mergeCell ref="B25:E25"/>
    <mergeCell ref="B26:E26"/>
    <mergeCell ref="B48:E48"/>
    <mergeCell ref="A49:E49"/>
    <mergeCell ref="B13:E13"/>
    <mergeCell ref="B44:E44"/>
    <mergeCell ref="B45:E45"/>
    <mergeCell ref="B46:E46"/>
    <mergeCell ref="B47:E47"/>
    <mergeCell ref="B39:E39"/>
    <mergeCell ref="B40:E40"/>
    <mergeCell ref="B41:E41"/>
    <mergeCell ref="B42:E42"/>
    <mergeCell ref="B43:E43"/>
    <mergeCell ref="B34:E34"/>
    <mergeCell ref="B35:E35"/>
    <mergeCell ref="B36:E36"/>
    <mergeCell ref="B37:E37"/>
  </mergeCells>
  <phoneticPr fontId="2" type="noConversion"/>
  <pageMargins left="0.39370078740157483" right="0" top="0.6692913385826772" bottom="0.15748031496062992" header="0.31496062992125984" footer="0.19685039370078741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59EBA-E4E7-4E3A-B128-9BD22E3AA475}">
  <dimension ref="A1:H40"/>
  <sheetViews>
    <sheetView zoomScaleNormal="100" workbookViewId="0"/>
  </sheetViews>
  <sheetFormatPr defaultRowHeight="12.75"/>
  <cols>
    <col min="1" max="1" width="5.140625" customWidth="1"/>
    <col min="4" max="4" width="7.42578125" customWidth="1"/>
    <col min="5" max="5" width="21" customWidth="1"/>
    <col min="6" max="6" width="14.42578125" customWidth="1"/>
    <col min="7" max="7" width="13.28515625" customWidth="1"/>
    <col min="8" max="8" width="14.5703125" customWidth="1"/>
  </cols>
  <sheetData>
    <row r="1" spans="1:8" ht="15">
      <c r="A1" s="9"/>
      <c r="B1" s="9"/>
      <c r="C1" s="9"/>
      <c r="D1" s="9"/>
      <c r="E1" s="9"/>
      <c r="F1" s="9"/>
      <c r="G1" s="9"/>
      <c r="H1" s="10" t="s">
        <v>140</v>
      </c>
    </row>
    <row r="2" spans="1:8" ht="15">
      <c r="A2" s="9"/>
      <c r="B2" s="9"/>
      <c r="C2" s="9"/>
      <c r="D2" s="9"/>
      <c r="E2" s="9"/>
      <c r="F2" s="9"/>
      <c r="G2" s="9"/>
      <c r="H2" s="9"/>
    </row>
    <row r="3" spans="1:8" ht="15.75">
      <c r="A3" s="193" t="s">
        <v>367</v>
      </c>
      <c r="B3" s="193"/>
      <c r="C3" s="193"/>
      <c r="D3" s="193"/>
      <c r="E3" s="193"/>
      <c r="F3" s="193"/>
      <c r="G3" s="193"/>
      <c r="H3" s="193"/>
    </row>
    <row r="4" spans="1:8" ht="15.75">
      <c r="A4" s="193" t="s">
        <v>403</v>
      </c>
      <c r="B4" s="193"/>
      <c r="C4" s="193"/>
      <c r="D4" s="193"/>
      <c r="E4" s="193"/>
      <c r="F4" s="193"/>
      <c r="G4" s="193"/>
      <c r="H4" s="193"/>
    </row>
    <row r="5" spans="1:8" ht="15.75">
      <c r="A5" s="11"/>
      <c r="B5" s="11"/>
      <c r="C5" s="11"/>
      <c r="D5" s="11"/>
      <c r="E5" s="11"/>
      <c r="F5" s="11"/>
      <c r="G5" s="11"/>
      <c r="H5" s="11"/>
    </row>
    <row r="6" spans="1:8" ht="15">
      <c r="A6" s="9"/>
      <c r="B6" s="9"/>
      <c r="C6" s="9"/>
      <c r="D6" s="9"/>
      <c r="E6" s="9"/>
      <c r="F6" s="9"/>
      <c r="G6" s="198" t="s">
        <v>74</v>
      </c>
      <c r="H6" s="198"/>
    </row>
    <row r="7" spans="1:8" ht="26.45" customHeight="1">
      <c r="A7" s="194" t="s">
        <v>229</v>
      </c>
      <c r="B7" s="187" t="s">
        <v>11</v>
      </c>
      <c r="C7" s="188"/>
      <c r="D7" s="188"/>
      <c r="E7" s="189"/>
      <c r="F7" s="194" t="s">
        <v>12</v>
      </c>
      <c r="G7" s="196" t="s">
        <v>334</v>
      </c>
      <c r="H7" s="194" t="s">
        <v>335</v>
      </c>
    </row>
    <row r="8" spans="1:8" ht="18" customHeight="1">
      <c r="A8" s="195"/>
      <c r="B8" s="190"/>
      <c r="C8" s="191"/>
      <c r="D8" s="191"/>
      <c r="E8" s="192"/>
      <c r="F8" s="195"/>
      <c r="G8" s="197"/>
      <c r="H8" s="195"/>
    </row>
    <row r="9" spans="1:8" ht="15">
      <c r="A9" s="15" t="s">
        <v>0</v>
      </c>
      <c r="B9" s="178" t="s">
        <v>13</v>
      </c>
      <c r="C9" s="179"/>
      <c r="D9" s="179"/>
      <c r="E9" s="180"/>
      <c r="F9" s="15">
        <v>6</v>
      </c>
      <c r="G9" s="15">
        <v>4.0999999999999996</v>
      </c>
      <c r="H9" s="16">
        <f t="shared" ref="H9:H38" si="0">SUM(G9/F9*100)</f>
        <v>68.333333333333329</v>
      </c>
    </row>
    <row r="10" spans="1:8" ht="15">
      <c r="A10" s="15" t="s">
        <v>1</v>
      </c>
      <c r="B10" s="178" t="s">
        <v>100</v>
      </c>
      <c r="C10" s="179"/>
      <c r="D10" s="179"/>
      <c r="E10" s="180"/>
      <c r="F10" s="15">
        <v>6</v>
      </c>
      <c r="G10" s="15">
        <v>5.3</v>
      </c>
      <c r="H10" s="16">
        <f t="shared" si="0"/>
        <v>88.333333333333329</v>
      </c>
    </row>
    <row r="11" spans="1:8" ht="15">
      <c r="A11" s="15" t="s">
        <v>2</v>
      </c>
      <c r="B11" s="178" t="s">
        <v>75</v>
      </c>
      <c r="C11" s="179"/>
      <c r="D11" s="179"/>
      <c r="E11" s="180"/>
      <c r="F11" s="15">
        <v>1.1000000000000001</v>
      </c>
      <c r="G11" s="15">
        <v>0.9</v>
      </c>
      <c r="H11" s="16">
        <f t="shared" si="0"/>
        <v>81.818181818181813</v>
      </c>
    </row>
    <row r="12" spans="1:8" ht="15">
      <c r="A12" s="15" t="s">
        <v>3</v>
      </c>
      <c r="B12" s="178" t="s">
        <v>14</v>
      </c>
      <c r="C12" s="179"/>
      <c r="D12" s="179"/>
      <c r="E12" s="180"/>
      <c r="F12" s="15">
        <v>0.5</v>
      </c>
      <c r="G12" s="15">
        <v>0.1</v>
      </c>
      <c r="H12" s="16">
        <f t="shared" si="0"/>
        <v>20</v>
      </c>
    </row>
    <row r="13" spans="1:8" ht="15">
      <c r="A13" s="15" t="s">
        <v>4</v>
      </c>
      <c r="B13" s="178" t="s">
        <v>218</v>
      </c>
      <c r="C13" s="179"/>
      <c r="D13" s="179"/>
      <c r="E13" s="180"/>
      <c r="F13" s="15">
        <v>14</v>
      </c>
      <c r="G13" s="15">
        <v>12.8</v>
      </c>
      <c r="H13" s="16">
        <f t="shared" si="0"/>
        <v>91.428571428571431</v>
      </c>
    </row>
    <row r="14" spans="1:8" ht="15">
      <c r="A14" s="15" t="s">
        <v>5</v>
      </c>
      <c r="B14" s="178" t="s">
        <v>15</v>
      </c>
      <c r="C14" s="179"/>
      <c r="D14" s="179"/>
      <c r="E14" s="180"/>
      <c r="F14" s="15">
        <v>14</v>
      </c>
      <c r="G14" s="15">
        <v>11.7</v>
      </c>
      <c r="H14" s="16">
        <f t="shared" si="0"/>
        <v>83.571428571428569</v>
      </c>
    </row>
    <row r="15" spans="1:8" ht="15">
      <c r="A15" s="15" t="s">
        <v>6</v>
      </c>
      <c r="B15" s="178" t="s">
        <v>219</v>
      </c>
      <c r="C15" s="179"/>
      <c r="D15" s="179"/>
      <c r="E15" s="180"/>
      <c r="F15" s="15">
        <v>2</v>
      </c>
      <c r="G15" s="15">
        <v>1.5</v>
      </c>
      <c r="H15" s="16">
        <f t="shared" si="0"/>
        <v>75</v>
      </c>
    </row>
    <row r="16" spans="1:8" ht="15">
      <c r="A16" s="15" t="s">
        <v>7</v>
      </c>
      <c r="B16" s="178" t="s">
        <v>336</v>
      </c>
      <c r="C16" s="179"/>
      <c r="D16" s="179"/>
      <c r="E16" s="180"/>
      <c r="F16" s="15">
        <v>2</v>
      </c>
      <c r="G16" s="15">
        <v>1.6</v>
      </c>
      <c r="H16" s="16">
        <f t="shared" si="0"/>
        <v>80</v>
      </c>
    </row>
    <row r="17" spans="1:8" ht="15">
      <c r="A17" s="15" t="s">
        <v>16</v>
      </c>
      <c r="B17" s="178" t="s">
        <v>17</v>
      </c>
      <c r="C17" s="179"/>
      <c r="D17" s="179"/>
      <c r="E17" s="180"/>
      <c r="F17" s="15">
        <v>4</v>
      </c>
      <c r="G17" s="15">
        <v>3.5</v>
      </c>
      <c r="H17" s="16">
        <f t="shared" si="0"/>
        <v>87.5</v>
      </c>
    </row>
    <row r="18" spans="1:8" ht="15">
      <c r="A18" s="15" t="s">
        <v>18</v>
      </c>
      <c r="B18" s="178" t="s">
        <v>20</v>
      </c>
      <c r="C18" s="179"/>
      <c r="D18" s="179"/>
      <c r="E18" s="180"/>
      <c r="F18" s="15">
        <v>8.6</v>
      </c>
      <c r="G18" s="15">
        <v>8</v>
      </c>
      <c r="H18" s="16">
        <f t="shared" si="0"/>
        <v>93.023255813953483</v>
      </c>
    </row>
    <row r="19" spans="1:8" ht="15">
      <c r="A19" s="15" t="s">
        <v>19</v>
      </c>
      <c r="B19" s="178" t="s">
        <v>22</v>
      </c>
      <c r="C19" s="179"/>
      <c r="D19" s="179"/>
      <c r="E19" s="180"/>
      <c r="F19" s="15">
        <v>4.5999999999999996</v>
      </c>
      <c r="G19" s="15">
        <v>4</v>
      </c>
      <c r="H19" s="16">
        <f t="shared" si="0"/>
        <v>86.956521739130437</v>
      </c>
    </row>
    <row r="20" spans="1:8" ht="15">
      <c r="A20" s="15" t="s">
        <v>21</v>
      </c>
      <c r="B20" s="178" t="s">
        <v>101</v>
      </c>
      <c r="C20" s="179"/>
      <c r="D20" s="179"/>
      <c r="E20" s="180"/>
      <c r="F20" s="15">
        <v>0.7</v>
      </c>
      <c r="G20" s="15">
        <v>0.6</v>
      </c>
      <c r="H20" s="16">
        <f t="shared" si="0"/>
        <v>85.714285714285722</v>
      </c>
    </row>
    <row r="21" spans="1:8" ht="15">
      <c r="A21" s="15" t="s">
        <v>23</v>
      </c>
      <c r="B21" s="178" t="s">
        <v>27</v>
      </c>
      <c r="C21" s="179"/>
      <c r="D21" s="179"/>
      <c r="E21" s="180"/>
      <c r="F21" s="15">
        <v>4.8</v>
      </c>
      <c r="G21" s="15">
        <v>3.9</v>
      </c>
      <c r="H21" s="16">
        <f t="shared" si="0"/>
        <v>81.25</v>
      </c>
    </row>
    <row r="22" spans="1:8" ht="15">
      <c r="A22" s="15" t="s">
        <v>24</v>
      </c>
      <c r="B22" s="178" t="s">
        <v>29</v>
      </c>
      <c r="C22" s="179"/>
      <c r="D22" s="179"/>
      <c r="E22" s="180"/>
      <c r="F22" s="15">
        <v>3.2</v>
      </c>
      <c r="G22" s="15">
        <v>3.1</v>
      </c>
      <c r="H22" s="16">
        <f t="shared" si="0"/>
        <v>96.875</v>
      </c>
    </row>
    <row r="23" spans="1:8" ht="15">
      <c r="A23" s="15" t="s">
        <v>25</v>
      </c>
      <c r="B23" s="178" t="s">
        <v>236</v>
      </c>
      <c r="C23" s="179"/>
      <c r="D23" s="179"/>
      <c r="E23" s="180"/>
      <c r="F23" s="15">
        <v>0.8</v>
      </c>
      <c r="G23" s="15">
        <v>0.4</v>
      </c>
      <c r="H23" s="16">
        <f t="shared" si="0"/>
        <v>50</v>
      </c>
    </row>
    <row r="24" spans="1:8" ht="15">
      <c r="A24" s="15" t="s">
        <v>26</v>
      </c>
      <c r="B24" s="178" t="s">
        <v>237</v>
      </c>
      <c r="C24" s="179"/>
      <c r="D24" s="179"/>
      <c r="E24" s="180"/>
      <c r="F24" s="15">
        <v>0.6</v>
      </c>
      <c r="G24" s="15">
        <v>0.2</v>
      </c>
      <c r="H24" s="16">
        <f t="shared" si="0"/>
        <v>33.333333333333336</v>
      </c>
    </row>
    <row r="25" spans="1:8" ht="15">
      <c r="A25" s="15" t="s">
        <v>28</v>
      </c>
      <c r="B25" s="178" t="s">
        <v>238</v>
      </c>
      <c r="C25" s="179"/>
      <c r="D25" s="179"/>
      <c r="E25" s="180"/>
      <c r="F25" s="15">
        <v>1.3</v>
      </c>
      <c r="G25" s="15">
        <v>1</v>
      </c>
      <c r="H25" s="16">
        <f t="shared" si="0"/>
        <v>76.92307692307692</v>
      </c>
    </row>
    <row r="26" spans="1:8" ht="15">
      <c r="A26" s="15" t="s">
        <v>30</v>
      </c>
      <c r="B26" s="178" t="s">
        <v>239</v>
      </c>
      <c r="C26" s="179"/>
      <c r="D26" s="179"/>
      <c r="E26" s="180"/>
      <c r="F26" s="15">
        <v>1.2</v>
      </c>
      <c r="G26" s="15">
        <v>1</v>
      </c>
      <c r="H26" s="16">
        <f t="shared" si="0"/>
        <v>83.333333333333343</v>
      </c>
    </row>
    <row r="27" spans="1:8" ht="15">
      <c r="A27" s="15" t="s">
        <v>31</v>
      </c>
      <c r="B27" s="69" t="s">
        <v>48</v>
      </c>
      <c r="C27" s="70"/>
      <c r="D27" s="70"/>
      <c r="E27" s="71"/>
      <c r="F27" s="15">
        <v>0.1</v>
      </c>
      <c r="G27" s="15">
        <v>0.1</v>
      </c>
      <c r="H27" s="16">
        <f t="shared" si="0"/>
        <v>100</v>
      </c>
    </row>
    <row r="28" spans="1:8" ht="15">
      <c r="A28" s="15" t="s">
        <v>33</v>
      </c>
      <c r="B28" s="178" t="s">
        <v>52</v>
      </c>
      <c r="C28" s="179"/>
      <c r="D28" s="179"/>
      <c r="E28" s="180"/>
      <c r="F28" s="15">
        <v>1</v>
      </c>
      <c r="G28" s="15">
        <v>0.1</v>
      </c>
      <c r="H28" s="16">
        <f t="shared" si="0"/>
        <v>10</v>
      </c>
    </row>
    <row r="29" spans="1:8" ht="15">
      <c r="A29" s="15" t="s">
        <v>35</v>
      </c>
      <c r="B29" s="178" t="s">
        <v>66</v>
      </c>
      <c r="C29" s="179"/>
      <c r="D29" s="179"/>
      <c r="E29" s="180"/>
      <c r="F29" s="15">
        <v>7.5</v>
      </c>
      <c r="G29" s="15">
        <v>6.1</v>
      </c>
      <c r="H29" s="16">
        <f t="shared" si="0"/>
        <v>81.333333333333329</v>
      </c>
    </row>
    <row r="30" spans="1:8" ht="15">
      <c r="A30" s="15" t="s">
        <v>37</v>
      </c>
      <c r="B30" s="178" t="s">
        <v>68</v>
      </c>
      <c r="C30" s="179"/>
      <c r="D30" s="179"/>
      <c r="E30" s="180"/>
      <c r="F30" s="15">
        <v>6</v>
      </c>
      <c r="G30" s="15">
        <v>5.9</v>
      </c>
      <c r="H30" s="16">
        <f t="shared" si="0"/>
        <v>98.333333333333343</v>
      </c>
    </row>
    <row r="31" spans="1:8" ht="15">
      <c r="A31" s="15" t="s">
        <v>38</v>
      </c>
      <c r="B31" s="69" t="s">
        <v>341</v>
      </c>
      <c r="C31" s="70"/>
      <c r="D31" s="70"/>
      <c r="E31" s="71"/>
      <c r="F31" s="15">
        <v>0.7</v>
      </c>
      <c r="G31" s="15">
        <v>0.1</v>
      </c>
      <c r="H31" s="16">
        <f t="shared" si="0"/>
        <v>14.285714285714288</v>
      </c>
    </row>
    <row r="32" spans="1:8" ht="15">
      <c r="A32" s="15" t="s">
        <v>39</v>
      </c>
      <c r="B32" s="178" t="s">
        <v>69</v>
      </c>
      <c r="C32" s="179"/>
      <c r="D32" s="179"/>
      <c r="E32" s="180"/>
      <c r="F32" s="15">
        <v>4.5</v>
      </c>
      <c r="G32" s="15">
        <v>3.9</v>
      </c>
      <c r="H32" s="16">
        <f t="shared" si="0"/>
        <v>86.666666666666671</v>
      </c>
    </row>
    <row r="33" spans="1:8" ht="15" customHeight="1">
      <c r="A33" s="15" t="s">
        <v>40</v>
      </c>
      <c r="B33" s="178" t="s">
        <v>342</v>
      </c>
      <c r="C33" s="179"/>
      <c r="D33" s="179"/>
      <c r="E33" s="180"/>
      <c r="F33" s="15">
        <v>3</v>
      </c>
      <c r="G33" s="15">
        <v>2.1</v>
      </c>
      <c r="H33" s="16">
        <f t="shared" si="0"/>
        <v>70</v>
      </c>
    </row>
    <row r="34" spans="1:8" ht="15">
      <c r="A34" s="15" t="s">
        <v>41</v>
      </c>
      <c r="B34" s="178" t="s">
        <v>70</v>
      </c>
      <c r="C34" s="179"/>
      <c r="D34" s="179"/>
      <c r="E34" s="180"/>
      <c r="F34" s="15">
        <v>1</v>
      </c>
      <c r="G34" s="15">
        <v>0.8</v>
      </c>
      <c r="H34" s="16">
        <f t="shared" si="0"/>
        <v>80</v>
      </c>
    </row>
    <row r="35" spans="1:8" ht="15">
      <c r="A35" s="15" t="s">
        <v>43</v>
      </c>
      <c r="B35" s="178" t="s">
        <v>71</v>
      </c>
      <c r="C35" s="179"/>
      <c r="D35" s="179"/>
      <c r="E35" s="180"/>
      <c r="F35" s="15">
        <v>6</v>
      </c>
      <c r="G35" s="15">
        <v>3.2</v>
      </c>
      <c r="H35" s="16">
        <f t="shared" si="0"/>
        <v>53.333333333333336</v>
      </c>
    </row>
    <row r="36" spans="1:8" ht="15">
      <c r="A36" s="15" t="s">
        <v>44</v>
      </c>
      <c r="B36" s="178" t="s">
        <v>72</v>
      </c>
      <c r="C36" s="179"/>
      <c r="D36" s="179"/>
      <c r="E36" s="180"/>
      <c r="F36" s="15">
        <v>40</v>
      </c>
      <c r="G36" s="15">
        <v>35</v>
      </c>
      <c r="H36" s="16">
        <f t="shared" si="0"/>
        <v>87.5</v>
      </c>
    </row>
    <row r="37" spans="1:8" ht="15">
      <c r="A37" s="15" t="s">
        <v>46</v>
      </c>
      <c r="B37" s="178" t="s">
        <v>73</v>
      </c>
      <c r="C37" s="179"/>
      <c r="D37" s="179"/>
      <c r="E37" s="180"/>
      <c r="F37" s="15">
        <v>129.80000000000001</v>
      </c>
      <c r="G37" s="15">
        <v>122.8</v>
      </c>
      <c r="H37" s="16">
        <f t="shared" si="0"/>
        <v>94.607087827426795</v>
      </c>
    </row>
    <row r="38" spans="1:8" ht="15">
      <c r="A38" s="22"/>
      <c r="B38" s="182" t="s">
        <v>137</v>
      </c>
      <c r="C38" s="182"/>
      <c r="D38" s="182"/>
      <c r="E38" s="183"/>
      <c r="F38" s="128">
        <f>SUM(F9:F37)</f>
        <v>275</v>
      </c>
      <c r="G38" s="128">
        <f>SUM(G9:G37)</f>
        <v>243.8</v>
      </c>
      <c r="H38" s="16">
        <f t="shared" si="0"/>
        <v>88.65454545454547</v>
      </c>
    </row>
    <row r="39" spans="1:8" ht="15">
      <c r="A39" s="9"/>
      <c r="B39" s="9"/>
      <c r="C39" s="9"/>
      <c r="D39" s="9"/>
      <c r="E39" s="9"/>
      <c r="F39" s="9"/>
      <c r="G39" s="9"/>
      <c r="H39" s="9"/>
    </row>
    <row r="40" spans="1:8">
      <c r="F40" s="1"/>
    </row>
  </sheetData>
  <mergeCells count="36">
    <mergeCell ref="H7:H8"/>
    <mergeCell ref="B14:E14"/>
    <mergeCell ref="A3:H3"/>
    <mergeCell ref="B12:E12"/>
    <mergeCell ref="B15:E15"/>
    <mergeCell ref="B7:E8"/>
    <mergeCell ref="B25:E25"/>
    <mergeCell ref="B11:E11"/>
    <mergeCell ref="B13:E13"/>
    <mergeCell ref="B16:E16"/>
    <mergeCell ref="B17:E17"/>
    <mergeCell ref="A4:H4"/>
    <mergeCell ref="G6:H6"/>
    <mergeCell ref="A7:A8"/>
    <mergeCell ref="B9:E9"/>
    <mergeCell ref="B10:E10"/>
    <mergeCell ref="F7:F8"/>
    <mergeCell ref="G7:G8"/>
    <mergeCell ref="B18:E18"/>
    <mergeCell ref="B38:E38"/>
    <mergeCell ref="B37:E37"/>
    <mergeCell ref="B34:E34"/>
    <mergeCell ref="B35:E35"/>
    <mergeCell ref="B36:E36"/>
    <mergeCell ref="B33:E33"/>
    <mergeCell ref="B20:E20"/>
    <mergeCell ref="B21:E21"/>
    <mergeCell ref="B22:E22"/>
    <mergeCell ref="B23:E23"/>
    <mergeCell ref="B32:E32"/>
    <mergeCell ref="B29:E29"/>
    <mergeCell ref="B30:E30"/>
    <mergeCell ref="B24:E24"/>
    <mergeCell ref="B26:E26"/>
    <mergeCell ref="B28:E28"/>
    <mergeCell ref="B19:E19"/>
  </mergeCells>
  <pageMargins left="0.39370078740157483" right="0" top="0.6692913385826772" bottom="0.15748031496062992" header="0.31496062992125984" footer="0.19685039370078741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06"/>
  <sheetViews>
    <sheetView showZeros="0" zoomScaleNormal="100" workbookViewId="0"/>
  </sheetViews>
  <sheetFormatPr defaultColWidth="8.85546875" defaultRowHeight="15"/>
  <cols>
    <col min="1" max="1" width="15.5703125" style="9" customWidth="1"/>
    <col min="2" max="2" width="22.85546875" style="9" customWidth="1"/>
    <col min="3" max="3" width="10.5703125" style="9" customWidth="1"/>
    <col min="4" max="4" width="11" style="9" customWidth="1"/>
    <col min="5" max="5" width="11.42578125" style="9" customWidth="1"/>
    <col min="6" max="6" width="10.7109375" style="9" customWidth="1"/>
    <col min="7" max="7" width="10" style="9" customWidth="1"/>
    <col min="8" max="9" width="11" style="9" customWidth="1"/>
    <col min="10" max="10" width="11.140625" style="9" customWidth="1"/>
    <col min="11" max="11" width="9.5703125" style="9" customWidth="1"/>
    <col min="12" max="12" width="10.85546875" style="9" customWidth="1"/>
    <col min="13" max="16384" width="8.85546875" style="9"/>
  </cols>
  <sheetData>
    <row r="1" spans="1:12">
      <c r="L1" s="10" t="s">
        <v>202</v>
      </c>
    </row>
    <row r="2" spans="1:12" ht="15.75">
      <c r="A2" s="212"/>
      <c r="B2" s="212"/>
      <c r="C2" s="212"/>
      <c r="D2" s="212"/>
      <c r="E2" s="212"/>
      <c r="F2" s="212"/>
      <c r="G2" s="212"/>
      <c r="H2" s="116"/>
      <c r="I2" s="116"/>
      <c r="J2" s="116"/>
      <c r="K2" s="116"/>
    </row>
    <row r="3" spans="1:12" ht="15.75">
      <c r="A3" s="193" t="s">
        <v>401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</row>
    <row r="4" spans="1:12" ht="14.25" customHeight="1">
      <c r="A4" s="212"/>
      <c r="B4" s="212"/>
      <c r="C4" s="212"/>
      <c r="D4" s="212"/>
      <c r="E4" s="212"/>
      <c r="F4" s="212"/>
      <c r="G4" s="212"/>
      <c r="H4" s="212"/>
      <c r="I4" s="212"/>
      <c r="J4" s="27"/>
      <c r="L4" s="10" t="s">
        <v>193</v>
      </c>
    </row>
    <row r="5" spans="1:12" ht="31.9" customHeight="1">
      <c r="A5" s="211" t="s">
        <v>76</v>
      </c>
      <c r="B5" s="211" t="s">
        <v>381</v>
      </c>
      <c r="C5" s="211" t="s">
        <v>77</v>
      </c>
      <c r="D5" s="211" t="s">
        <v>380</v>
      </c>
      <c r="E5" s="211"/>
      <c r="F5" s="211"/>
      <c r="G5" s="211"/>
      <c r="H5" s="211" t="s">
        <v>339</v>
      </c>
      <c r="I5" s="211"/>
      <c r="J5" s="211"/>
      <c r="K5" s="211"/>
      <c r="L5" s="121" t="s">
        <v>78</v>
      </c>
    </row>
    <row r="6" spans="1:12" ht="15" customHeight="1">
      <c r="A6" s="211"/>
      <c r="B6" s="211"/>
      <c r="C6" s="211"/>
      <c r="D6" s="211" t="s">
        <v>79</v>
      </c>
      <c r="E6" s="211" t="s">
        <v>80</v>
      </c>
      <c r="F6" s="211"/>
      <c r="G6" s="211"/>
      <c r="H6" s="211" t="s">
        <v>79</v>
      </c>
      <c r="I6" s="211" t="s">
        <v>80</v>
      </c>
      <c r="J6" s="211"/>
      <c r="K6" s="211"/>
      <c r="L6" s="210" t="s">
        <v>81</v>
      </c>
    </row>
    <row r="7" spans="1:12" ht="14.25" customHeight="1">
      <c r="A7" s="211"/>
      <c r="B7" s="211"/>
      <c r="C7" s="211"/>
      <c r="D7" s="211"/>
      <c r="E7" s="211" t="s">
        <v>82</v>
      </c>
      <c r="F7" s="211"/>
      <c r="G7" s="211" t="s">
        <v>83</v>
      </c>
      <c r="H7" s="211"/>
      <c r="I7" s="211" t="s">
        <v>82</v>
      </c>
      <c r="J7" s="211"/>
      <c r="K7" s="211" t="s">
        <v>83</v>
      </c>
      <c r="L7" s="210"/>
    </row>
    <row r="8" spans="1:12" ht="45" customHeight="1">
      <c r="A8" s="211"/>
      <c r="B8" s="211"/>
      <c r="C8" s="211"/>
      <c r="D8" s="211"/>
      <c r="E8" s="29" t="s">
        <v>79</v>
      </c>
      <c r="F8" s="119" t="s">
        <v>220</v>
      </c>
      <c r="G8" s="211"/>
      <c r="H8" s="211"/>
      <c r="I8" s="29" t="s">
        <v>79</v>
      </c>
      <c r="J8" s="119" t="s">
        <v>220</v>
      </c>
      <c r="K8" s="211"/>
      <c r="L8" s="210"/>
    </row>
    <row r="9" spans="1:12" ht="15.6" customHeight="1">
      <c r="A9" s="123">
        <v>1</v>
      </c>
      <c r="B9" s="123">
        <v>2</v>
      </c>
      <c r="C9" s="123">
        <v>3</v>
      </c>
      <c r="D9" s="124">
        <v>4</v>
      </c>
      <c r="E9" s="124">
        <v>5</v>
      </c>
      <c r="F9" s="124">
        <v>6</v>
      </c>
      <c r="G9" s="124">
        <v>7</v>
      </c>
      <c r="H9" s="124">
        <v>8</v>
      </c>
      <c r="I9" s="124">
        <v>9</v>
      </c>
      <c r="J9" s="124">
        <v>10</v>
      </c>
      <c r="K9" s="124">
        <v>11</v>
      </c>
      <c r="L9" s="124">
        <v>12</v>
      </c>
    </row>
    <row r="10" spans="1:12" ht="19.899999999999999" customHeight="1">
      <c r="A10" s="199" t="s">
        <v>84</v>
      </c>
      <c r="B10" s="200"/>
      <c r="C10" s="201"/>
      <c r="D10" s="120">
        <f t="shared" ref="D10:K10" si="0">SUBTOTAL(9,D11:D66)</f>
        <v>76803.900000000009</v>
      </c>
      <c r="E10" s="120">
        <f t="shared" si="0"/>
        <v>46501.299999999996</v>
      </c>
      <c r="F10" s="120">
        <f t="shared" si="0"/>
        <v>11569.099999999999</v>
      </c>
      <c r="G10" s="120">
        <f t="shared" si="0"/>
        <v>30302.6</v>
      </c>
      <c r="H10" s="120">
        <f t="shared" si="0"/>
        <v>72521.2</v>
      </c>
      <c r="I10" s="120">
        <f t="shared" si="0"/>
        <v>44219.200000000004</v>
      </c>
      <c r="J10" s="120">
        <f t="shared" si="0"/>
        <v>11336.199999999999</v>
      </c>
      <c r="K10" s="120">
        <f t="shared" si="0"/>
        <v>28302</v>
      </c>
      <c r="L10" s="120">
        <f>SUM(H10/D10*100)</f>
        <v>94.423850872156208</v>
      </c>
    </row>
    <row r="11" spans="1:12">
      <c r="A11" s="209"/>
      <c r="B11" s="208" t="s">
        <v>382</v>
      </c>
      <c r="C11" s="126" t="s">
        <v>85</v>
      </c>
      <c r="D11" s="127">
        <v>2446.5</v>
      </c>
      <c r="E11" s="127">
        <v>873.5</v>
      </c>
      <c r="F11" s="127">
        <v>191.4</v>
      </c>
      <c r="G11" s="127">
        <v>1573</v>
      </c>
      <c r="H11" s="127">
        <v>1299.4000000000001</v>
      </c>
      <c r="I11" s="127">
        <v>696.5</v>
      </c>
      <c r="J11" s="127">
        <v>167.7</v>
      </c>
      <c r="K11" s="127">
        <v>602.9</v>
      </c>
      <c r="L11" s="120"/>
    </row>
    <row r="12" spans="1:12">
      <c r="A12" s="209"/>
      <c r="B12" s="208"/>
      <c r="C12" s="126" t="s">
        <v>86</v>
      </c>
      <c r="D12" s="127">
        <v>2297.1999999999998</v>
      </c>
      <c r="E12" s="127">
        <v>2297.1999999999998</v>
      </c>
      <c r="F12" s="127">
        <v>0</v>
      </c>
      <c r="G12" s="127">
        <v>0</v>
      </c>
      <c r="H12" s="127">
        <v>2297.1999999999998</v>
      </c>
      <c r="I12" s="127">
        <v>2297.1999999999998</v>
      </c>
      <c r="J12" s="127">
        <v>0</v>
      </c>
      <c r="K12" s="127">
        <v>0</v>
      </c>
      <c r="L12" s="120"/>
    </row>
    <row r="13" spans="1:12">
      <c r="A13" s="209"/>
      <c r="B13" s="208"/>
      <c r="C13" s="126" t="s">
        <v>87</v>
      </c>
      <c r="D13" s="127">
        <v>8450.7999999999993</v>
      </c>
      <c r="E13" s="127">
        <v>6137.1</v>
      </c>
      <c r="F13" s="127">
        <v>0</v>
      </c>
      <c r="G13" s="127">
        <v>2313.6999999999998</v>
      </c>
      <c r="H13" s="127">
        <v>8116.7</v>
      </c>
      <c r="I13" s="127">
        <v>6072.9</v>
      </c>
      <c r="J13" s="127">
        <v>0</v>
      </c>
      <c r="K13" s="127">
        <v>2043.8</v>
      </c>
      <c r="L13" s="120"/>
    </row>
    <row r="14" spans="1:12">
      <c r="A14" s="209"/>
      <c r="B14" s="208"/>
      <c r="C14" s="126" t="s">
        <v>89</v>
      </c>
      <c r="D14" s="127">
        <v>577.70000000000005</v>
      </c>
      <c r="E14" s="127">
        <v>345.7</v>
      </c>
      <c r="F14" s="127">
        <v>10.4</v>
      </c>
      <c r="G14" s="127">
        <v>232</v>
      </c>
      <c r="H14" s="127">
        <v>563.20000000000005</v>
      </c>
      <c r="I14" s="127">
        <v>345.7</v>
      </c>
      <c r="J14" s="127">
        <v>10.4</v>
      </c>
      <c r="K14" s="127">
        <v>217.5</v>
      </c>
      <c r="L14" s="120"/>
    </row>
    <row r="15" spans="1:12">
      <c r="A15" s="209"/>
      <c r="B15" s="208"/>
      <c r="C15" s="126" t="s">
        <v>90</v>
      </c>
      <c r="D15" s="127">
        <v>260.7</v>
      </c>
      <c r="E15" s="127">
        <v>122.7</v>
      </c>
      <c r="F15" s="127">
        <v>1.7</v>
      </c>
      <c r="G15" s="127">
        <v>138</v>
      </c>
      <c r="H15" s="127">
        <v>214.6</v>
      </c>
      <c r="I15" s="127">
        <v>76.8</v>
      </c>
      <c r="J15" s="127">
        <v>1.7</v>
      </c>
      <c r="K15" s="127">
        <v>137.80000000000001</v>
      </c>
      <c r="L15" s="120"/>
    </row>
    <row r="16" spans="1:12">
      <c r="A16" s="209"/>
      <c r="B16" s="208" t="s">
        <v>383</v>
      </c>
      <c r="C16" s="126" t="s">
        <v>85</v>
      </c>
      <c r="D16" s="127">
        <v>47.7</v>
      </c>
      <c r="E16" s="127">
        <v>0</v>
      </c>
      <c r="F16" s="127">
        <v>0</v>
      </c>
      <c r="G16" s="127">
        <v>47.7</v>
      </c>
      <c r="H16" s="127">
        <v>47.7</v>
      </c>
      <c r="I16" s="127">
        <v>0</v>
      </c>
      <c r="J16" s="127">
        <v>0</v>
      </c>
      <c r="K16" s="127">
        <v>47.7</v>
      </c>
      <c r="L16" s="120"/>
    </row>
    <row r="17" spans="1:12">
      <c r="A17" s="209"/>
      <c r="B17" s="208"/>
      <c r="C17" s="126" t="s">
        <v>87</v>
      </c>
      <c r="D17" s="127">
        <v>927.7</v>
      </c>
      <c r="E17" s="127">
        <v>235.5</v>
      </c>
      <c r="F17" s="127">
        <v>0</v>
      </c>
      <c r="G17" s="127">
        <v>692.2</v>
      </c>
      <c r="H17" s="127">
        <v>853.3</v>
      </c>
      <c r="I17" s="127">
        <v>214.9</v>
      </c>
      <c r="J17" s="127">
        <v>0</v>
      </c>
      <c r="K17" s="127">
        <v>638.4</v>
      </c>
      <c r="L17" s="120"/>
    </row>
    <row r="18" spans="1:12">
      <c r="A18" s="209"/>
      <c r="B18" s="208"/>
      <c r="C18" s="126" t="s">
        <v>89</v>
      </c>
      <c r="D18" s="127">
        <v>458</v>
      </c>
      <c r="E18" s="127">
        <v>458</v>
      </c>
      <c r="F18" s="127">
        <v>0</v>
      </c>
      <c r="G18" s="127">
        <v>0</v>
      </c>
      <c r="H18" s="127">
        <v>458</v>
      </c>
      <c r="I18" s="127">
        <v>458</v>
      </c>
      <c r="J18" s="127">
        <v>0</v>
      </c>
      <c r="K18" s="127">
        <v>0</v>
      </c>
      <c r="L18" s="120"/>
    </row>
    <row r="19" spans="1:12">
      <c r="A19" s="209"/>
      <c r="B19" s="208"/>
      <c r="C19" s="126" t="s">
        <v>90</v>
      </c>
      <c r="D19" s="127">
        <v>8.4</v>
      </c>
      <c r="E19" s="127">
        <v>0</v>
      </c>
      <c r="F19" s="127">
        <v>0</v>
      </c>
      <c r="G19" s="127">
        <v>8.4</v>
      </c>
      <c r="H19" s="127">
        <v>8.4</v>
      </c>
      <c r="I19" s="127">
        <v>0</v>
      </c>
      <c r="J19" s="127">
        <v>0</v>
      </c>
      <c r="K19" s="127">
        <v>8.4</v>
      </c>
      <c r="L19" s="120"/>
    </row>
    <row r="20" spans="1:12">
      <c r="A20" s="209"/>
      <c r="B20" s="208" t="s">
        <v>384</v>
      </c>
      <c r="C20" s="126" t="s">
        <v>91</v>
      </c>
      <c r="D20" s="127">
        <v>457.6</v>
      </c>
      <c r="E20" s="127">
        <v>403.4</v>
      </c>
      <c r="F20" s="127">
        <v>0</v>
      </c>
      <c r="G20" s="127">
        <v>54.2</v>
      </c>
      <c r="H20" s="127">
        <v>385</v>
      </c>
      <c r="I20" s="127">
        <v>331</v>
      </c>
      <c r="J20" s="127">
        <v>0</v>
      </c>
      <c r="K20" s="127">
        <v>54</v>
      </c>
      <c r="L20" s="120"/>
    </row>
    <row r="21" spans="1:12">
      <c r="A21" s="209"/>
      <c r="B21" s="208"/>
      <c r="C21" s="126" t="s">
        <v>85</v>
      </c>
      <c r="D21" s="127">
        <v>7.8</v>
      </c>
      <c r="E21" s="127">
        <v>4.7</v>
      </c>
      <c r="F21" s="127">
        <v>4.3</v>
      </c>
      <c r="G21" s="127">
        <v>3.1</v>
      </c>
      <c r="H21" s="127">
        <v>4.3</v>
      </c>
      <c r="I21" s="127">
        <v>4.3</v>
      </c>
      <c r="J21" s="127">
        <v>4.3</v>
      </c>
      <c r="K21" s="127">
        <v>0</v>
      </c>
      <c r="L21" s="120"/>
    </row>
    <row r="22" spans="1:12">
      <c r="A22" s="209"/>
      <c r="B22" s="208"/>
      <c r="C22" s="126" t="s">
        <v>92</v>
      </c>
      <c r="D22" s="127">
        <v>3100</v>
      </c>
      <c r="E22" s="127">
        <v>3100</v>
      </c>
      <c r="F22" s="127">
        <v>0</v>
      </c>
      <c r="G22" s="127">
        <v>0</v>
      </c>
      <c r="H22" s="127">
        <v>3011</v>
      </c>
      <c r="I22" s="127">
        <v>3011</v>
      </c>
      <c r="J22" s="127">
        <v>0</v>
      </c>
      <c r="K22" s="127">
        <v>0</v>
      </c>
      <c r="L22" s="120"/>
    </row>
    <row r="23" spans="1:12">
      <c r="A23" s="209"/>
      <c r="B23" s="208"/>
      <c r="C23" s="126" t="s">
        <v>93</v>
      </c>
      <c r="D23" s="127">
        <v>0.5</v>
      </c>
      <c r="E23" s="127">
        <v>0.5</v>
      </c>
      <c r="F23" s="127">
        <v>0</v>
      </c>
      <c r="G23" s="127">
        <v>0</v>
      </c>
      <c r="H23" s="127">
        <v>0.5</v>
      </c>
      <c r="I23" s="127">
        <v>0.5</v>
      </c>
      <c r="J23" s="127">
        <v>0</v>
      </c>
      <c r="K23" s="127">
        <v>0</v>
      </c>
      <c r="L23" s="120"/>
    </row>
    <row r="24" spans="1:12">
      <c r="A24" s="209"/>
      <c r="B24" s="208"/>
      <c r="C24" s="126" t="s">
        <v>211</v>
      </c>
      <c r="D24" s="127">
        <v>11.4</v>
      </c>
      <c r="E24" s="127">
        <v>11.4</v>
      </c>
      <c r="F24" s="127">
        <v>0</v>
      </c>
      <c r="G24" s="127">
        <v>0</v>
      </c>
      <c r="H24" s="127">
        <v>11.4</v>
      </c>
      <c r="I24" s="127">
        <v>11.4</v>
      </c>
      <c r="J24" s="127">
        <v>0</v>
      </c>
      <c r="K24" s="127">
        <v>0</v>
      </c>
      <c r="L24" s="120"/>
    </row>
    <row r="25" spans="1:12">
      <c r="A25" s="209"/>
      <c r="B25" s="208"/>
      <c r="C25" s="126" t="s">
        <v>94</v>
      </c>
      <c r="D25" s="127">
        <v>12</v>
      </c>
      <c r="E25" s="127">
        <v>12</v>
      </c>
      <c r="F25" s="127">
        <v>0</v>
      </c>
      <c r="G25" s="127">
        <v>0</v>
      </c>
      <c r="H25" s="127">
        <v>9.5</v>
      </c>
      <c r="I25" s="127">
        <v>9.5</v>
      </c>
      <c r="J25" s="127">
        <v>0</v>
      </c>
      <c r="K25" s="127">
        <v>0</v>
      </c>
      <c r="L25" s="120"/>
    </row>
    <row r="26" spans="1:12">
      <c r="A26" s="209"/>
      <c r="B26" s="208"/>
      <c r="C26" s="126" t="s">
        <v>87</v>
      </c>
      <c r="D26" s="127">
        <v>2639.2</v>
      </c>
      <c r="E26" s="127">
        <v>2050</v>
      </c>
      <c r="F26" s="127">
        <v>1011.7</v>
      </c>
      <c r="G26" s="127">
        <v>589.20000000000005</v>
      </c>
      <c r="H26" s="127">
        <v>2491</v>
      </c>
      <c r="I26" s="127">
        <v>1935.1</v>
      </c>
      <c r="J26" s="127">
        <v>981</v>
      </c>
      <c r="K26" s="127">
        <v>555.9</v>
      </c>
      <c r="L26" s="120"/>
    </row>
    <row r="27" spans="1:12">
      <c r="A27" s="209"/>
      <c r="B27" s="208"/>
      <c r="C27" s="126" t="s">
        <v>89</v>
      </c>
      <c r="D27" s="127">
        <v>98.5</v>
      </c>
      <c r="E27" s="127">
        <v>53.3</v>
      </c>
      <c r="F27" s="127">
        <v>0</v>
      </c>
      <c r="G27" s="127">
        <v>45.2</v>
      </c>
      <c r="H27" s="127">
        <v>53.3</v>
      </c>
      <c r="I27" s="127">
        <v>8.1</v>
      </c>
      <c r="J27" s="127">
        <v>0</v>
      </c>
      <c r="K27" s="127">
        <v>45.2</v>
      </c>
      <c r="L27" s="120"/>
    </row>
    <row r="28" spans="1:12">
      <c r="A28" s="209"/>
      <c r="B28" s="208" t="s">
        <v>385</v>
      </c>
      <c r="C28" s="126" t="s">
        <v>91</v>
      </c>
      <c r="D28" s="127">
        <v>53.5</v>
      </c>
      <c r="E28" s="127">
        <v>53.5</v>
      </c>
      <c r="F28" s="127">
        <v>0</v>
      </c>
      <c r="G28" s="127">
        <v>0</v>
      </c>
      <c r="H28" s="127">
        <v>40.1</v>
      </c>
      <c r="I28" s="127">
        <v>40.1</v>
      </c>
      <c r="J28" s="127">
        <v>0</v>
      </c>
      <c r="K28" s="127">
        <v>0</v>
      </c>
      <c r="L28" s="120"/>
    </row>
    <row r="29" spans="1:12">
      <c r="A29" s="209"/>
      <c r="B29" s="208"/>
      <c r="C29" s="126" t="s">
        <v>212</v>
      </c>
      <c r="D29" s="127">
        <v>32.700000000000003</v>
      </c>
      <c r="E29" s="127">
        <v>32.700000000000003</v>
      </c>
      <c r="F29" s="127">
        <v>10.6</v>
      </c>
      <c r="G29" s="127">
        <v>0</v>
      </c>
      <c r="H29" s="127">
        <v>26.5</v>
      </c>
      <c r="I29" s="127">
        <v>26.5</v>
      </c>
      <c r="J29" s="127">
        <v>10.6</v>
      </c>
      <c r="K29" s="127">
        <v>0</v>
      </c>
      <c r="L29" s="120"/>
    </row>
    <row r="30" spans="1:12" ht="18" customHeight="1">
      <c r="A30" s="209"/>
      <c r="B30" s="208"/>
      <c r="C30" s="126" t="s">
        <v>213</v>
      </c>
      <c r="D30" s="127">
        <v>5.9</v>
      </c>
      <c r="E30" s="127">
        <v>5.9</v>
      </c>
      <c r="F30" s="127">
        <v>1.8</v>
      </c>
      <c r="G30" s="127">
        <v>0</v>
      </c>
      <c r="H30" s="127">
        <v>4.7</v>
      </c>
      <c r="I30" s="127">
        <v>4.7</v>
      </c>
      <c r="J30" s="127">
        <v>1.8</v>
      </c>
      <c r="K30" s="127">
        <v>0</v>
      </c>
      <c r="L30" s="120"/>
    </row>
    <row r="31" spans="1:12">
      <c r="A31" s="209"/>
      <c r="B31" s="208"/>
      <c r="C31" s="126" t="s">
        <v>85</v>
      </c>
      <c r="D31" s="127">
        <v>15</v>
      </c>
      <c r="E31" s="127">
        <v>15</v>
      </c>
      <c r="F31" s="127">
        <v>0</v>
      </c>
      <c r="G31" s="127">
        <v>0</v>
      </c>
      <c r="H31" s="127">
        <v>0</v>
      </c>
      <c r="I31" s="127">
        <v>0</v>
      </c>
      <c r="J31" s="127">
        <v>0</v>
      </c>
      <c r="K31" s="127">
        <v>0</v>
      </c>
      <c r="L31" s="120"/>
    </row>
    <row r="32" spans="1:12">
      <c r="A32" s="209"/>
      <c r="B32" s="208"/>
      <c r="C32" s="126" t="s">
        <v>87</v>
      </c>
      <c r="D32" s="127">
        <v>419.5</v>
      </c>
      <c r="E32" s="127">
        <v>419.5</v>
      </c>
      <c r="F32" s="127">
        <v>161.5</v>
      </c>
      <c r="G32" s="127">
        <v>0</v>
      </c>
      <c r="H32" s="127">
        <v>405.6</v>
      </c>
      <c r="I32" s="127">
        <v>405.6</v>
      </c>
      <c r="J32" s="127">
        <v>157.5</v>
      </c>
      <c r="K32" s="127">
        <v>0</v>
      </c>
      <c r="L32" s="120"/>
    </row>
    <row r="33" spans="1:12">
      <c r="A33" s="209"/>
      <c r="B33" s="208"/>
      <c r="C33" s="126" t="s">
        <v>90</v>
      </c>
      <c r="D33" s="127">
        <v>3.2</v>
      </c>
      <c r="E33" s="127">
        <v>3.2</v>
      </c>
      <c r="F33" s="127">
        <v>0</v>
      </c>
      <c r="G33" s="127">
        <v>0</v>
      </c>
      <c r="H33" s="127">
        <v>0</v>
      </c>
      <c r="I33" s="127">
        <v>0</v>
      </c>
      <c r="J33" s="127">
        <v>0</v>
      </c>
      <c r="K33" s="127">
        <v>0</v>
      </c>
      <c r="L33" s="120"/>
    </row>
    <row r="34" spans="1:12">
      <c r="A34" s="209"/>
      <c r="B34" s="208" t="s">
        <v>386</v>
      </c>
      <c r="C34" s="126" t="s">
        <v>85</v>
      </c>
      <c r="D34" s="127">
        <v>350.4</v>
      </c>
      <c r="E34" s="127">
        <v>48.4</v>
      </c>
      <c r="F34" s="127">
        <v>5.8</v>
      </c>
      <c r="G34" s="127">
        <v>302</v>
      </c>
      <c r="H34" s="127">
        <v>349</v>
      </c>
      <c r="I34" s="127">
        <v>48.4</v>
      </c>
      <c r="J34" s="127">
        <v>5.8</v>
      </c>
      <c r="K34" s="127">
        <v>300.60000000000002</v>
      </c>
      <c r="L34" s="120"/>
    </row>
    <row r="35" spans="1:12">
      <c r="A35" s="209"/>
      <c r="B35" s="208"/>
      <c r="C35" s="126" t="s">
        <v>95</v>
      </c>
      <c r="D35" s="127">
        <v>3.6</v>
      </c>
      <c r="E35" s="127">
        <v>3.6</v>
      </c>
      <c r="F35" s="127">
        <v>0</v>
      </c>
      <c r="G35" s="127">
        <v>0</v>
      </c>
      <c r="H35" s="127">
        <v>3.6</v>
      </c>
      <c r="I35" s="127">
        <v>3.6</v>
      </c>
      <c r="J35" s="127">
        <v>0</v>
      </c>
      <c r="K35" s="127">
        <v>0</v>
      </c>
      <c r="L35" s="120"/>
    </row>
    <row r="36" spans="1:12">
      <c r="A36" s="209"/>
      <c r="B36" s="208"/>
      <c r="C36" s="126" t="s">
        <v>94</v>
      </c>
      <c r="D36" s="127">
        <v>26</v>
      </c>
      <c r="E36" s="127">
        <v>26</v>
      </c>
      <c r="F36" s="127">
        <v>0</v>
      </c>
      <c r="G36" s="127">
        <v>0</v>
      </c>
      <c r="H36" s="127">
        <v>15.6</v>
      </c>
      <c r="I36" s="127">
        <v>15.6</v>
      </c>
      <c r="J36" s="127">
        <v>0</v>
      </c>
      <c r="K36" s="127">
        <v>0</v>
      </c>
      <c r="L36" s="120"/>
    </row>
    <row r="37" spans="1:12">
      <c r="A37" s="209"/>
      <c r="B37" s="208"/>
      <c r="C37" s="126" t="s">
        <v>87</v>
      </c>
      <c r="D37" s="127">
        <v>5926.4</v>
      </c>
      <c r="E37" s="127">
        <v>5522.9</v>
      </c>
      <c r="F37" s="127">
        <v>1.8</v>
      </c>
      <c r="G37" s="127">
        <v>403.5</v>
      </c>
      <c r="H37" s="127">
        <v>5867</v>
      </c>
      <c r="I37" s="127">
        <v>5464.8</v>
      </c>
      <c r="J37" s="127">
        <v>1.8</v>
      </c>
      <c r="K37" s="127">
        <v>402.2</v>
      </c>
      <c r="L37" s="120"/>
    </row>
    <row r="38" spans="1:12">
      <c r="A38" s="209"/>
      <c r="B38" s="208"/>
      <c r="C38" s="126" t="s">
        <v>89</v>
      </c>
      <c r="D38" s="127">
        <v>4123.6000000000004</v>
      </c>
      <c r="E38" s="127">
        <v>4123.6000000000004</v>
      </c>
      <c r="F38" s="127">
        <v>42.4</v>
      </c>
      <c r="G38" s="127">
        <v>0</v>
      </c>
      <c r="H38" s="127">
        <v>3915.5</v>
      </c>
      <c r="I38" s="127">
        <v>3915.5</v>
      </c>
      <c r="J38" s="127">
        <v>42.3</v>
      </c>
      <c r="K38" s="127">
        <v>0</v>
      </c>
      <c r="L38" s="120"/>
    </row>
    <row r="39" spans="1:12" ht="20.45" customHeight="1">
      <c r="A39" s="209"/>
      <c r="B39" s="208"/>
      <c r="C39" s="126" t="s">
        <v>217</v>
      </c>
      <c r="D39" s="127">
        <v>110.3</v>
      </c>
      <c r="E39" s="127">
        <v>110.3</v>
      </c>
      <c r="F39" s="127">
        <v>0</v>
      </c>
      <c r="G39" s="127">
        <v>0</v>
      </c>
      <c r="H39" s="127">
        <v>109.7</v>
      </c>
      <c r="I39" s="127">
        <v>109.7</v>
      </c>
      <c r="J39" s="127">
        <v>0</v>
      </c>
      <c r="K39" s="127">
        <v>0</v>
      </c>
      <c r="L39" s="120"/>
    </row>
    <row r="40" spans="1:12">
      <c r="A40" s="209"/>
      <c r="B40" s="208" t="s">
        <v>387</v>
      </c>
      <c r="C40" s="126" t="s">
        <v>222</v>
      </c>
      <c r="D40" s="127">
        <v>39.700000000000003</v>
      </c>
      <c r="E40" s="127">
        <v>0</v>
      </c>
      <c r="F40" s="127">
        <v>0</v>
      </c>
      <c r="G40" s="127">
        <v>39.700000000000003</v>
      </c>
      <c r="H40" s="127">
        <v>39.6</v>
      </c>
      <c r="I40" s="127">
        <v>0</v>
      </c>
      <c r="J40" s="127">
        <v>0</v>
      </c>
      <c r="K40" s="127">
        <v>39.6</v>
      </c>
      <c r="L40" s="120"/>
    </row>
    <row r="41" spans="1:12">
      <c r="A41" s="209"/>
      <c r="B41" s="208"/>
      <c r="C41" s="126" t="s">
        <v>96</v>
      </c>
      <c r="D41" s="127">
        <v>3265.4</v>
      </c>
      <c r="E41" s="127">
        <v>0</v>
      </c>
      <c r="F41" s="127">
        <v>0</v>
      </c>
      <c r="G41" s="127">
        <v>3265.4</v>
      </c>
      <c r="H41" s="127">
        <v>3265.1</v>
      </c>
      <c r="I41" s="127">
        <v>0</v>
      </c>
      <c r="J41" s="127">
        <v>0</v>
      </c>
      <c r="K41" s="127">
        <v>3265.1</v>
      </c>
      <c r="L41" s="120"/>
    </row>
    <row r="42" spans="1:12">
      <c r="A42" s="209"/>
      <c r="B42" s="208"/>
      <c r="C42" s="126" t="s">
        <v>95</v>
      </c>
      <c r="D42" s="127">
        <v>866.1</v>
      </c>
      <c r="E42" s="127">
        <v>0</v>
      </c>
      <c r="F42" s="127">
        <v>0</v>
      </c>
      <c r="G42" s="127">
        <v>866.1</v>
      </c>
      <c r="H42" s="127">
        <v>866.1</v>
      </c>
      <c r="I42" s="127">
        <v>0</v>
      </c>
      <c r="J42" s="127">
        <v>0</v>
      </c>
      <c r="K42" s="127">
        <v>866.1</v>
      </c>
      <c r="L42" s="120"/>
    </row>
    <row r="43" spans="1:12">
      <c r="A43" s="209"/>
      <c r="B43" s="208"/>
      <c r="C43" s="126" t="s">
        <v>94</v>
      </c>
      <c r="D43" s="127">
        <v>1405</v>
      </c>
      <c r="E43" s="127">
        <v>5</v>
      </c>
      <c r="F43" s="127">
        <v>0</v>
      </c>
      <c r="G43" s="127">
        <v>1400</v>
      </c>
      <c r="H43" s="127">
        <v>1030.5</v>
      </c>
      <c r="I43" s="127">
        <v>4.7</v>
      </c>
      <c r="J43" s="127">
        <v>0</v>
      </c>
      <c r="K43" s="127">
        <v>1025.8</v>
      </c>
      <c r="L43" s="120"/>
    </row>
    <row r="44" spans="1:12">
      <c r="A44" s="209"/>
      <c r="B44" s="208"/>
      <c r="C44" s="126" t="s">
        <v>87</v>
      </c>
      <c r="D44" s="127">
        <v>5900.9</v>
      </c>
      <c r="E44" s="127">
        <v>2736.5</v>
      </c>
      <c r="F44" s="127">
        <v>0</v>
      </c>
      <c r="G44" s="127">
        <v>3164.4</v>
      </c>
      <c r="H44" s="127">
        <v>5653.5</v>
      </c>
      <c r="I44" s="127">
        <v>2565.1999999999998</v>
      </c>
      <c r="J44" s="127">
        <v>0</v>
      </c>
      <c r="K44" s="127">
        <v>3088.3</v>
      </c>
      <c r="L44" s="120"/>
    </row>
    <row r="45" spans="1:12">
      <c r="A45" s="209"/>
      <c r="B45" s="208"/>
      <c r="C45" s="126" t="s">
        <v>89</v>
      </c>
      <c r="D45" s="127">
        <v>189.9</v>
      </c>
      <c r="E45" s="127">
        <v>152</v>
      </c>
      <c r="F45" s="127">
        <v>0</v>
      </c>
      <c r="G45" s="127">
        <v>37.9</v>
      </c>
      <c r="H45" s="127">
        <v>85.8</v>
      </c>
      <c r="I45" s="127">
        <v>47.9</v>
      </c>
      <c r="J45" s="127">
        <v>0</v>
      </c>
      <c r="K45" s="127">
        <v>37.9</v>
      </c>
      <c r="L45" s="120"/>
    </row>
    <row r="46" spans="1:12">
      <c r="A46" s="209"/>
      <c r="B46" s="208"/>
      <c r="C46" s="126" t="s">
        <v>214</v>
      </c>
      <c r="D46" s="127">
        <v>2450</v>
      </c>
      <c r="E46" s="127">
        <v>2045.1</v>
      </c>
      <c r="F46" s="127">
        <v>0</v>
      </c>
      <c r="G46" s="127">
        <v>404.9</v>
      </c>
      <c r="H46" s="127">
        <v>2450</v>
      </c>
      <c r="I46" s="127">
        <v>2045.1</v>
      </c>
      <c r="J46" s="127">
        <v>0</v>
      </c>
      <c r="K46" s="127">
        <v>404.9</v>
      </c>
      <c r="L46" s="120"/>
    </row>
    <row r="47" spans="1:12">
      <c r="A47" s="209"/>
      <c r="B47" s="208" t="s">
        <v>388</v>
      </c>
      <c r="C47" s="126" t="s">
        <v>85</v>
      </c>
      <c r="D47" s="127">
        <v>35.700000000000003</v>
      </c>
      <c r="E47" s="127">
        <v>0</v>
      </c>
      <c r="F47" s="127">
        <v>0</v>
      </c>
      <c r="G47" s="127">
        <v>35.700000000000003</v>
      </c>
      <c r="H47" s="127">
        <v>35.6</v>
      </c>
      <c r="I47" s="127">
        <v>0</v>
      </c>
      <c r="J47" s="127">
        <v>0</v>
      </c>
      <c r="K47" s="127">
        <v>35.6</v>
      </c>
      <c r="L47" s="120"/>
    </row>
    <row r="48" spans="1:12">
      <c r="A48" s="209"/>
      <c r="B48" s="208"/>
      <c r="C48" s="126" t="s">
        <v>199</v>
      </c>
      <c r="D48" s="127">
        <v>468.7</v>
      </c>
      <c r="E48" s="127">
        <v>0</v>
      </c>
      <c r="F48" s="127">
        <v>0</v>
      </c>
      <c r="G48" s="127">
        <v>468.7</v>
      </c>
      <c r="H48" s="127">
        <v>468.7</v>
      </c>
      <c r="I48" s="127">
        <v>0</v>
      </c>
      <c r="J48" s="127">
        <v>0</v>
      </c>
      <c r="K48" s="127">
        <v>468.7</v>
      </c>
      <c r="L48" s="120"/>
    </row>
    <row r="49" spans="1:12">
      <c r="A49" s="209"/>
      <c r="B49" s="208"/>
      <c r="C49" s="126" t="s">
        <v>87</v>
      </c>
      <c r="D49" s="127">
        <v>1852.5</v>
      </c>
      <c r="E49" s="127">
        <v>644.70000000000005</v>
      </c>
      <c r="F49" s="127">
        <v>0</v>
      </c>
      <c r="G49" s="127">
        <v>1207.8</v>
      </c>
      <c r="H49" s="127">
        <v>1774.2</v>
      </c>
      <c r="I49" s="127">
        <v>601.9</v>
      </c>
      <c r="J49" s="127">
        <v>0</v>
      </c>
      <c r="K49" s="127">
        <v>1172.3</v>
      </c>
      <c r="L49" s="120"/>
    </row>
    <row r="50" spans="1:12" ht="19.149999999999999" customHeight="1">
      <c r="A50" s="209"/>
      <c r="B50" s="208"/>
      <c r="C50" s="126" t="s">
        <v>210</v>
      </c>
      <c r="D50" s="127">
        <v>366.9</v>
      </c>
      <c r="E50" s="127">
        <v>0</v>
      </c>
      <c r="F50" s="127">
        <v>0</v>
      </c>
      <c r="G50" s="127">
        <v>366.9</v>
      </c>
      <c r="H50" s="127">
        <v>366.9</v>
      </c>
      <c r="I50" s="127">
        <v>0</v>
      </c>
      <c r="J50" s="127">
        <v>0</v>
      </c>
      <c r="K50" s="127">
        <v>366.9</v>
      </c>
      <c r="L50" s="120"/>
    </row>
    <row r="51" spans="1:12">
      <c r="A51" s="209"/>
      <c r="B51" s="208"/>
      <c r="C51" s="126" t="s">
        <v>90</v>
      </c>
      <c r="D51" s="127">
        <v>6.3</v>
      </c>
      <c r="E51" s="127">
        <v>0</v>
      </c>
      <c r="F51" s="127">
        <v>0</v>
      </c>
      <c r="G51" s="127">
        <v>6.3</v>
      </c>
      <c r="H51" s="127">
        <v>6.3</v>
      </c>
      <c r="I51" s="127">
        <v>0</v>
      </c>
      <c r="J51" s="127">
        <v>0</v>
      </c>
      <c r="K51" s="127">
        <v>6.3</v>
      </c>
      <c r="L51" s="120"/>
    </row>
    <row r="52" spans="1:12">
      <c r="A52" s="209"/>
      <c r="B52" s="208" t="s">
        <v>389</v>
      </c>
      <c r="C52" s="126" t="s">
        <v>199</v>
      </c>
      <c r="D52" s="127">
        <v>1611</v>
      </c>
      <c r="E52" s="127">
        <v>0</v>
      </c>
      <c r="F52" s="127">
        <v>0</v>
      </c>
      <c r="G52" s="127">
        <v>1611</v>
      </c>
      <c r="H52" s="127">
        <v>1611</v>
      </c>
      <c r="I52" s="127">
        <v>0</v>
      </c>
      <c r="J52" s="127">
        <v>0</v>
      </c>
      <c r="K52" s="127">
        <v>1611</v>
      </c>
      <c r="L52" s="120"/>
    </row>
    <row r="53" spans="1:12">
      <c r="A53" s="209"/>
      <c r="B53" s="208"/>
      <c r="C53" s="126" t="s">
        <v>87</v>
      </c>
      <c r="D53" s="127">
        <v>5723.3</v>
      </c>
      <c r="E53" s="127">
        <v>990.5</v>
      </c>
      <c r="F53" s="127">
        <v>313.89999999999998</v>
      </c>
      <c r="G53" s="127">
        <v>4732.8</v>
      </c>
      <c r="H53" s="127">
        <v>5705.7</v>
      </c>
      <c r="I53" s="127">
        <v>972.9</v>
      </c>
      <c r="J53" s="127">
        <v>313.89999999999998</v>
      </c>
      <c r="K53" s="127">
        <v>4732.8</v>
      </c>
      <c r="L53" s="120"/>
    </row>
    <row r="54" spans="1:12">
      <c r="A54" s="209"/>
      <c r="B54" s="208"/>
      <c r="C54" s="126" t="s">
        <v>88</v>
      </c>
      <c r="D54" s="127">
        <v>3100</v>
      </c>
      <c r="E54" s="127">
        <v>0</v>
      </c>
      <c r="F54" s="127">
        <v>0</v>
      </c>
      <c r="G54" s="127">
        <v>3100</v>
      </c>
      <c r="H54" s="127">
        <v>3100</v>
      </c>
      <c r="I54" s="127">
        <v>0</v>
      </c>
      <c r="J54" s="127">
        <v>0</v>
      </c>
      <c r="K54" s="127">
        <v>3100</v>
      </c>
      <c r="L54" s="120"/>
    </row>
    <row r="55" spans="1:12">
      <c r="A55" s="209"/>
      <c r="B55" s="208"/>
      <c r="C55" s="126" t="s">
        <v>89</v>
      </c>
      <c r="D55" s="127">
        <v>400</v>
      </c>
      <c r="E55" s="127">
        <v>0</v>
      </c>
      <c r="F55" s="127">
        <v>0</v>
      </c>
      <c r="G55" s="127">
        <v>400</v>
      </c>
      <c r="H55" s="127">
        <v>400</v>
      </c>
      <c r="I55" s="127">
        <v>0</v>
      </c>
      <c r="J55" s="127">
        <v>0</v>
      </c>
      <c r="K55" s="127">
        <v>400</v>
      </c>
      <c r="L55" s="120"/>
    </row>
    <row r="56" spans="1:12">
      <c r="A56" s="209"/>
      <c r="B56" s="208"/>
      <c r="C56" s="126" t="s">
        <v>214</v>
      </c>
      <c r="D56" s="127">
        <v>1303.8</v>
      </c>
      <c r="E56" s="127">
        <v>0</v>
      </c>
      <c r="F56" s="127">
        <v>0</v>
      </c>
      <c r="G56" s="127">
        <v>1303.8</v>
      </c>
      <c r="H56" s="127">
        <v>1303.8</v>
      </c>
      <c r="I56" s="127">
        <v>0</v>
      </c>
      <c r="J56" s="127">
        <v>0</v>
      </c>
      <c r="K56" s="127">
        <v>1303.8</v>
      </c>
      <c r="L56" s="120"/>
    </row>
    <row r="57" spans="1:12">
      <c r="A57" s="209"/>
      <c r="B57" s="208"/>
      <c r="C57" s="126" t="s">
        <v>97</v>
      </c>
      <c r="D57" s="127">
        <v>50</v>
      </c>
      <c r="E57" s="127">
        <v>0</v>
      </c>
      <c r="F57" s="127">
        <v>0</v>
      </c>
      <c r="G57" s="127">
        <v>50</v>
      </c>
      <c r="H57" s="127">
        <v>50</v>
      </c>
      <c r="I57" s="127">
        <v>0</v>
      </c>
      <c r="J57" s="127">
        <v>0</v>
      </c>
      <c r="K57" s="127">
        <v>50</v>
      </c>
      <c r="L57" s="120"/>
    </row>
    <row r="58" spans="1:12">
      <c r="A58" s="209"/>
      <c r="B58" s="208" t="s">
        <v>390</v>
      </c>
      <c r="C58" s="126" t="s">
        <v>85</v>
      </c>
      <c r="D58" s="127">
        <v>54.6</v>
      </c>
      <c r="E58" s="127">
        <v>53.6</v>
      </c>
      <c r="F58" s="127">
        <v>38.1</v>
      </c>
      <c r="G58" s="127">
        <v>1</v>
      </c>
      <c r="H58" s="127">
        <v>26.2</v>
      </c>
      <c r="I58" s="127">
        <v>25.5</v>
      </c>
      <c r="J58" s="127">
        <v>11.2</v>
      </c>
      <c r="K58" s="127">
        <v>0.7</v>
      </c>
      <c r="L58" s="120"/>
    </row>
    <row r="59" spans="1:12">
      <c r="A59" s="209"/>
      <c r="B59" s="208"/>
      <c r="C59" s="126" t="s">
        <v>199</v>
      </c>
      <c r="D59" s="127">
        <v>127.7</v>
      </c>
      <c r="E59" s="127">
        <v>3.3</v>
      </c>
      <c r="F59" s="127">
        <v>0</v>
      </c>
      <c r="G59" s="127">
        <v>124.4</v>
      </c>
      <c r="H59" s="127">
        <v>127.7</v>
      </c>
      <c r="I59" s="127">
        <v>3.3</v>
      </c>
      <c r="J59" s="127">
        <v>0</v>
      </c>
      <c r="K59" s="127">
        <v>124.4</v>
      </c>
      <c r="L59" s="120"/>
    </row>
    <row r="60" spans="1:12">
      <c r="A60" s="209"/>
      <c r="B60" s="208"/>
      <c r="C60" s="126" t="s">
        <v>95</v>
      </c>
      <c r="D60" s="127">
        <v>8.4</v>
      </c>
      <c r="E60" s="127">
        <v>8.4</v>
      </c>
      <c r="F60" s="127">
        <v>0</v>
      </c>
      <c r="G60" s="127">
        <v>0</v>
      </c>
      <c r="H60" s="127">
        <v>8.4</v>
      </c>
      <c r="I60" s="127">
        <v>8.4</v>
      </c>
      <c r="J60" s="127">
        <v>0</v>
      </c>
      <c r="K60" s="127">
        <v>0</v>
      </c>
      <c r="L60" s="120"/>
    </row>
    <row r="61" spans="1:12">
      <c r="A61" s="209"/>
      <c r="B61" s="208"/>
      <c r="C61" s="126" t="s">
        <v>94</v>
      </c>
      <c r="D61" s="127">
        <v>93.8</v>
      </c>
      <c r="E61" s="127">
        <v>93.8</v>
      </c>
      <c r="F61" s="127">
        <v>0</v>
      </c>
      <c r="G61" s="127">
        <v>0</v>
      </c>
      <c r="H61" s="127">
        <v>91.4</v>
      </c>
      <c r="I61" s="127">
        <v>91.4</v>
      </c>
      <c r="J61" s="127">
        <v>0</v>
      </c>
      <c r="K61" s="127">
        <v>0</v>
      </c>
      <c r="L61" s="120"/>
    </row>
    <row r="62" spans="1:12">
      <c r="A62" s="209"/>
      <c r="B62" s="208"/>
      <c r="C62" s="126" t="s">
        <v>87</v>
      </c>
      <c r="D62" s="127">
        <v>13773.4</v>
      </c>
      <c r="E62" s="127">
        <v>12460.1</v>
      </c>
      <c r="F62" s="127">
        <v>9033.9</v>
      </c>
      <c r="G62" s="127">
        <v>1313.3</v>
      </c>
      <c r="H62" s="127">
        <v>12658.5</v>
      </c>
      <c r="I62" s="127">
        <v>11511.3</v>
      </c>
      <c r="J62" s="127">
        <v>8890.9</v>
      </c>
      <c r="K62" s="127">
        <v>1147.2</v>
      </c>
      <c r="L62" s="120"/>
    </row>
    <row r="63" spans="1:12">
      <c r="A63" s="209"/>
      <c r="B63" s="208"/>
      <c r="C63" s="126" t="s">
        <v>89</v>
      </c>
      <c r="D63" s="127">
        <v>780.1</v>
      </c>
      <c r="E63" s="127">
        <v>780.1</v>
      </c>
      <c r="F63" s="127">
        <v>731.3</v>
      </c>
      <c r="G63" s="127">
        <v>0</v>
      </c>
      <c r="H63" s="127">
        <v>780.1</v>
      </c>
      <c r="I63" s="127">
        <v>780.1</v>
      </c>
      <c r="J63" s="127">
        <v>731.3</v>
      </c>
      <c r="K63" s="127">
        <v>0</v>
      </c>
      <c r="L63" s="120"/>
    </row>
    <row r="64" spans="1:12" ht="18.600000000000001" customHeight="1">
      <c r="A64" s="209"/>
      <c r="B64" s="208"/>
      <c r="C64" s="126" t="s">
        <v>217</v>
      </c>
      <c r="D64" s="127">
        <v>1.2</v>
      </c>
      <c r="E64" s="127">
        <v>1.2</v>
      </c>
      <c r="F64" s="127">
        <v>1.2</v>
      </c>
      <c r="G64" s="127">
        <v>0</v>
      </c>
      <c r="H64" s="127">
        <v>1.2</v>
      </c>
      <c r="I64" s="127">
        <v>1.2</v>
      </c>
      <c r="J64" s="127">
        <v>1.2</v>
      </c>
      <c r="K64" s="127">
        <v>0</v>
      </c>
      <c r="L64" s="120"/>
    </row>
    <row r="65" spans="1:12">
      <c r="A65" s="209"/>
      <c r="B65" s="208"/>
      <c r="C65" s="126" t="s">
        <v>90</v>
      </c>
      <c r="D65" s="127">
        <v>7.7</v>
      </c>
      <c r="E65" s="127">
        <v>7.4</v>
      </c>
      <c r="F65" s="127">
        <v>7.3</v>
      </c>
      <c r="G65" s="127">
        <v>0.3</v>
      </c>
      <c r="H65" s="127">
        <v>3.1</v>
      </c>
      <c r="I65" s="127">
        <v>2.9</v>
      </c>
      <c r="J65" s="127">
        <v>2.8</v>
      </c>
      <c r="K65" s="127">
        <v>0.2</v>
      </c>
      <c r="L65" s="120"/>
    </row>
    <row r="66" spans="1:12">
      <c r="A66" s="209"/>
      <c r="B66" s="208"/>
      <c r="C66" s="126" t="s">
        <v>97</v>
      </c>
      <c r="D66" s="127">
        <v>50</v>
      </c>
      <c r="E66" s="127">
        <v>50</v>
      </c>
      <c r="F66" s="127">
        <v>0</v>
      </c>
      <c r="G66" s="127">
        <v>0</v>
      </c>
      <c r="H66" s="127">
        <v>50</v>
      </c>
      <c r="I66" s="127">
        <v>50</v>
      </c>
      <c r="J66" s="127">
        <v>0</v>
      </c>
      <c r="K66" s="127">
        <v>0</v>
      </c>
      <c r="L66" s="120"/>
    </row>
    <row r="67" spans="1:12" ht="16.899999999999999" customHeight="1">
      <c r="A67" s="199" t="s">
        <v>98</v>
      </c>
      <c r="B67" s="200"/>
      <c r="C67" s="201"/>
      <c r="D67" s="120">
        <f t="shared" ref="D67:K67" si="1">SUBTOTAL(9,D68:D71)</f>
        <v>1614.4</v>
      </c>
      <c r="E67" s="120">
        <f t="shared" si="1"/>
        <v>1499.7</v>
      </c>
      <c r="F67" s="120">
        <f t="shared" si="1"/>
        <v>1301.4000000000001</v>
      </c>
      <c r="G67" s="120">
        <f t="shared" si="1"/>
        <v>114.7</v>
      </c>
      <c r="H67" s="120">
        <f t="shared" si="1"/>
        <v>1612.2</v>
      </c>
      <c r="I67" s="120">
        <f t="shared" si="1"/>
        <v>1497.6000000000001</v>
      </c>
      <c r="J67" s="120">
        <f t="shared" si="1"/>
        <v>1301.4000000000001</v>
      </c>
      <c r="K67" s="120">
        <f t="shared" si="1"/>
        <v>114.6</v>
      </c>
      <c r="L67" s="120">
        <f t="shared" ref="L67" si="2">SUM(H67/D67*100)</f>
        <v>99.863726461843399</v>
      </c>
    </row>
    <row r="68" spans="1:12" ht="15" customHeight="1">
      <c r="A68" s="209"/>
      <c r="B68" s="208" t="s">
        <v>391</v>
      </c>
      <c r="C68" s="126" t="s">
        <v>94</v>
      </c>
      <c r="D68" s="127">
        <v>16</v>
      </c>
      <c r="E68" s="127">
        <v>16</v>
      </c>
      <c r="F68" s="127">
        <v>0</v>
      </c>
      <c r="G68" s="127">
        <v>0</v>
      </c>
      <c r="H68" s="127">
        <v>14.2</v>
      </c>
      <c r="I68" s="127">
        <v>14.2</v>
      </c>
      <c r="J68" s="127">
        <v>0</v>
      </c>
      <c r="K68" s="127">
        <v>0</v>
      </c>
      <c r="L68" s="120"/>
    </row>
    <row r="69" spans="1:12" ht="13.15" customHeight="1">
      <c r="A69" s="209"/>
      <c r="B69" s="208"/>
      <c r="C69" s="126" t="s">
        <v>87</v>
      </c>
      <c r="D69" s="127">
        <v>1500.4</v>
      </c>
      <c r="E69" s="127">
        <v>1468.7</v>
      </c>
      <c r="F69" s="127">
        <v>1301.4000000000001</v>
      </c>
      <c r="G69" s="127">
        <v>31.7</v>
      </c>
      <c r="H69" s="127">
        <v>1500</v>
      </c>
      <c r="I69" s="127">
        <v>1468.4</v>
      </c>
      <c r="J69" s="127">
        <v>1301.4000000000001</v>
      </c>
      <c r="K69" s="127">
        <v>31.6</v>
      </c>
      <c r="L69" s="120"/>
    </row>
    <row r="70" spans="1:12" ht="18" customHeight="1">
      <c r="A70" s="209"/>
      <c r="B70" s="208"/>
      <c r="C70" s="126" t="s">
        <v>89</v>
      </c>
      <c r="D70" s="127">
        <v>83</v>
      </c>
      <c r="E70" s="127">
        <v>0</v>
      </c>
      <c r="F70" s="127">
        <v>0</v>
      </c>
      <c r="G70" s="127">
        <v>83</v>
      </c>
      <c r="H70" s="127">
        <v>83</v>
      </c>
      <c r="I70" s="127">
        <v>0</v>
      </c>
      <c r="J70" s="127">
        <v>0</v>
      </c>
      <c r="K70" s="127">
        <v>83</v>
      </c>
      <c r="L70" s="120"/>
    </row>
    <row r="71" spans="1:12" ht="48" customHeight="1">
      <c r="A71" s="209"/>
      <c r="B71" s="125" t="s">
        <v>392</v>
      </c>
      <c r="C71" s="126" t="s">
        <v>87</v>
      </c>
      <c r="D71" s="127">
        <v>15</v>
      </c>
      <c r="E71" s="127">
        <v>15</v>
      </c>
      <c r="F71" s="127">
        <v>0</v>
      </c>
      <c r="G71" s="127">
        <v>0</v>
      </c>
      <c r="H71" s="127">
        <v>15</v>
      </c>
      <c r="I71" s="127">
        <v>15</v>
      </c>
      <c r="J71" s="127">
        <v>0</v>
      </c>
      <c r="K71" s="127">
        <v>0</v>
      </c>
      <c r="L71" s="120"/>
    </row>
    <row r="72" spans="1:12" ht="19.149999999999999" customHeight="1">
      <c r="A72" s="205" t="s">
        <v>99</v>
      </c>
      <c r="B72" s="206"/>
      <c r="C72" s="207"/>
      <c r="D72" s="120">
        <f t="shared" ref="D72:K72" si="3">SUBTOTAL(9,D73:D78)</f>
        <v>3161</v>
      </c>
      <c r="E72" s="120">
        <f t="shared" si="3"/>
        <v>3137.9000000000005</v>
      </c>
      <c r="F72" s="120">
        <f t="shared" si="3"/>
        <v>2675.7999999999997</v>
      </c>
      <c r="G72" s="120">
        <f t="shared" si="3"/>
        <v>23.1</v>
      </c>
      <c r="H72" s="120">
        <f t="shared" si="3"/>
        <v>3141.4000000000005</v>
      </c>
      <c r="I72" s="120">
        <f t="shared" si="3"/>
        <v>3118.4000000000005</v>
      </c>
      <c r="J72" s="120">
        <f t="shared" si="3"/>
        <v>2672.8</v>
      </c>
      <c r="K72" s="120">
        <f t="shared" si="3"/>
        <v>23</v>
      </c>
      <c r="L72" s="120">
        <f t="shared" ref="L72" si="4">SUM(H72/D72*100)</f>
        <v>99.379943055994957</v>
      </c>
    </row>
    <row r="73" spans="1:12">
      <c r="A73" s="209"/>
      <c r="B73" s="208" t="s">
        <v>382</v>
      </c>
      <c r="C73" s="126" t="s">
        <v>86</v>
      </c>
      <c r="D73" s="127">
        <v>2339.5</v>
      </c>
      <c r="E73" s="127">
        <v>2327.8000000000002</v>
      </c>
      <c r="F73" s="127">
        <v>2165.1</v>
      </c>
      <c r="G73" s="127">
        <v>11.7</v>
      </c>
      <c r="H73" s="127">
        <v>2339.5</v>
      </c>
      <c r="I73" s="127">
        <v>2327.8000000000002</v>
      </c>
      <c r="J73" s="127">
        <v>2165.1</v>
      </c>
      <c r="K73" s="127">
        <v>11.7</v>
      </c>
      <c r="L73" s="120"/>
    </row>
    <row r="74" spans="1:12" ht="21" customHeight="1">
      <c r="A74" s="209"/>
      <c r="B74" s="208"/>
      <c r="C74" s="126" t="s">
        <v>340</v>
      </c>
      <c r="D74" s="127">
        <v>36.299999999999997</v>
      </c>
      <c r="E74" s="127">
        <v>36.299999999999997</v>
      </c>
      <c r="F74" s="127">
        <v>35.5</v>
      </c>
      <c r="G74" s="127">
        <v>0</v>
      </c>
      <c r="H74" s="127">
        <v>36.299999999999997</v>
      </c>
      <c r="I74" s="127">
        <v>36.299999999999997</v>
      </c>
      <c r="J74" s="127">
        <v>35.5</v>
      </c>
      <c r="K74" s="127">
        <v>0</v>
      </c>
      <c r="L74" s="120"/>
    </row>
    <row r="75" spans="1:12" ht="20.45" customHeight="1">
      <c r="A75" s="209"/>
      <c r="B75" s="208"/>
      <c r="C75" s="126" t="s">
        <v>221</v>
      </c>
      <c r="D75" s="127">
        <v>15.9</v>
      </c>
      <c r="E75" s="127">
        <v>15.9</v>
      </c>
      <c r="F75" s="127">
        <v>14.7</v>
      </c>
      <c r="G75" s="127">
        <v>0</v>
      </c>
      <c r="H75" s="127">
        <v>15.9</v>
      </c>
      <c r="I75" s="127">
        <v>15.9</v>
      </c>
      <c r="J75" s="127">
        <v>14.7</v>
      </c>
      <c r="K75" s="127">
        <v>0</v>
      </c>
      <c r="L75" s="120"/>
    </row>
    <row r="76" spans="1:12">
      <c r="A76" s="209"/>
      <c r="B76" s="208"/>
      <c r="C76" s="126" t="s">
        <v>94</v>
      </c>
      <c r="D76" s="127">
        <v>146</v>
      </c>
      <c r="E76" s="127">
        <v>146</v>
      </c>
      <c r="F76" s="127">
        <v>18.7</v>
      </c>
      <c r="G76" s="127">
        <v>0</v>
      </c>
      <c r="H76" s="127">
        <v>129.9</v>
      </c>
      <c r="I76" s="127">
        <v>129.9</v>
      </c>
      <c r="J76" s="127">
        <v>17.8</v>
      </c>
      <c r="K76" s="127">
        <v>0</v>
      </c>
      <c r="L76" s="120"/>
    </row>
    <row r="77" spans="1:12">
      <c r="A77" s="209"/>
      <c r="B77" s="208"/>
      <c r="C77" s="126" t="s">
        <v>87</v>
      </c>
      <c r="D77" s="127">
        <v>597.29999999999995</v>
      </c>
      <c r="E77" s="127">
        <v>585.9</v>
      </c>
      <c r="F77" s="127">
        <v>416.3</v>
      </c>
      <c r="G77" s="127">
        <v>11.4</v>
      </c>
      <c r="H77" s="127">
        <v>596</v>
      </c>
      <c r="I77" s="127">
        <v>584.70000000000005</v>
      </c>
      <c r="J77" s="127">
        <v>416.3</v>
      </c>
      <c r="K77" s="127">
        <v>11.3</v>
      </c>
      <c r="L77" s="120"/>
    </row>
    <row r="78" spans="1:12">
      <c r="A78" s="209"/>
      <c r="B78" s="208"/>
      <c r="C78" s="126" t="s">
        <v>89</v>
      </c>
      <c r="D78" s="127">
        <v>26</v>
      </c>
      <c r="E78" s="127">
        <v>26</v>
      </c>
      <c r="F78" s="127">
        <v>25.5</v>
      </c>
      <c r="G78" s="127">
        <v>0</v>
      </c>
      <c r="H78" s="127">
        <v>23.8</v>
      </c>
      <c r="I78" s="127">
        <v>23.8</v>
      </c>
      <c r="J78" s="127">
        <v>23.4</v>
      </c>
      <c r="K78" s="127">
        <v>0</v>
      </c>
      <c r="L78" s="120"/>
    </row>
    <row r="79" spans="1:12" ht="17.45" customHeight="1">
      <c r="A79" s="199" t="s">
        <v>15</v>
      </c>
      <c r="B79" s="200"/>
      <c r="C79" s="201"/>
      <c r="D79" s="120">
        <f t="shared" ref="D79:K79" si="5">SUBTOTAL(9,D80:D87)</f>
        <v>4170.6000000000004</v>
      </c>
      <c r="E79" s="120">
        <f t="shared" si="5"/>
        <v>4000.3000000000006</v>
      </c>
      <c r="F79" s="120">
        <f t="shared" si="5"/>
        <v>3437.6000000000004</v>
      </c>
      <c r="G79" s="120">
        <f t="shared" si="5"/>
        <v>170.3</v>
      </c>
      <c r="H79" s="120">
        <f t="shared" si="5"/>
        <v>4131.6000000000004</v>
      </c>
      <c r="I79" s="120">
        <f t="shared" si="5"/>
        <v>3966.8000000000006</v>
      </c>
      <c r="J79" s="120">
        <f t="shared" si="5"/>
        <v>3432.6000000000004</v>
      </c>
      <c r="K79" s="120">
        <f t="shared" si="5"/>
        <v>164.8</v>
      </c>
      <c r="L79" s="120">
        <f t="shared" ref="L79" si="6">SUM(H79/D79*100)</f>
        <v>99.064882750683353</v>
      </c>
    </row>
    <row r="80" spans="1:12">
      <c r="A80" s="209"/>
      <c r="B80" s="208" t="s">
        <v>382</v>
      </c>
      <c r="C80" s="126" t="s">
        <v>86</v>
      </c>
      <c r="D80" s="127">
        <v>2563.4</v>
      </c>
      <c r="E80" s="127">
        <v>2560.1</v>
      </c>
      <c r="F80" s="127">
        <v>2404.9</v>
      </c>
      <c r="G80" s="127">
        <v>3.3</v>
      </c>
      <c r="H80" s="127">
        <v>2563.4</v>
      </c>
      <c r="I80" s="127">
        <v>2560.1</v>
      </c>
      <c r="J80" s="127">
        <v>2404.9</v>
      </c>
      <c r="K80" s="127">
        <v>3.3</v>
      </c>
      <c r="L80" s="120"/>
    </row>
    <row r="81" spans="1:12" ht="19.899999999999999" customHeight="1">
      <c r="A81" s="209"/>
      <c r="B81" s="208"/>
      <c r="C81" s="126" t="s">
        <v>340</v>
      </c>
      <c r="D81" s="127">
        <v>53.3</v>
      </c>
      <c r="E81" s="127">
        <v>53.3</v>
      </c>
      <c r="F81" s="127">
        <v>53.3</v>
      </c>
      <c r="G81" s="127">
        <v>0</v>
      </c>
      <c r="H81" s="127">
        <v>53.3</v>
      </c>
      <c r="I81" s="127">
        <v>53.3</v>
      </c>
      <c r="J81" s="127">
        <v>53.3</v>
      </c>
      <c r="K81" s="127">
        <v>0</v>
      </c>
      <c r="L81" s="120"/>
    </row>
    <row r="82" spans="1:12" ht="20.45" customHeight="1">
      <c r="A82" s="209"/>
      <c r="B82" s="208"/>
      <c r="C82" s="126" t="s">
        <v>221</v>
      </c>
      <c r="D82" s="127">
        <v>23.3</v>
      </c>
      <c r="E82" s="127">
        <v>23.3</v>
      </c>
      <c r="F82" s="127">
        <v>23</v>
      </c>
      <c r="G82" s="127">
        <v>0</v>
      </c>
      <c r="H82" s="127">
        <v>23.3</v>
      </c>
      <c r="I82" s="127">
        <v>23.3</v>
      </c>
      <c r="J82" s="127">
        <v>23</v>
      </c>
      <c r="K82" s="127">
        <v>0</v>
      </c>
      <c r="L82" s="120"/>
    </row>
    <row r="83" spans="1:12">
      <c r="A83" s="209"/>
      <c r="B83" s="208"/>
      <c r="C83" s="126" t="s">
        <v>94</v>
      </c>
      <c r="D83" s="127">
        <v>206</v>
      </c>
      <c r="E83" s="127">
        <v>206</v>
      </c>
      <c r="F83" s="127">
        <v>22.1</v>
      </c>
      <c r="G83" s="127">
        <v>0</v>
      </c>
      <c r="H83" s="127">
        <v>172.5</v>
      </c>
      <c r="I83" s="127">
        <v>172.5</v>
      </c>
      <c r="J83" s="127">
        <v>17.100000000000001</v>
      </c>
      <c r="K83" s="127">
        <v>0</v>
      </c>
      <c r="L83" s="120"/>
    </row>
    <row r="84" spans="1:12">
      <c r="A84" s="209"/>
      <c r="B84" s="208"/>
      <c r="C84" s="126" t="s">
        <v>87</v>
      </c>
      <c r="D84" s="127">
        <v>1023.7</v>
      </c>
      <c r="E84" s="127">
        <v>1020.2</v>
      </c>
      <c r="F84" s="127">
        <v>816.9</v>
      </c>
      <c r="G84" s="127">
        <v>3.5</v>
      </c>
      <c r="H84" s="127">
        <v>1023.7</v>
      </c>
      <c r="I84" s="127">
        <v>1020.2</v>
      </c>
      <c r="J84" s="127">
        <v>816.9</v>
      </c>
      <c r="K84" s="127">
        <v>3.5</v>
      </c>
      <c r="L84" s="120"/>
    </row>
    <row r="85" spans="1:12">
      <c r="A85" s="209"/>
      <c r="B85" s="208"/>
      <c r="C85" s="126" t="s">
        <v>89</v>
      </c>
      <c r="D85" s="127">
        <v>136.1</v>
      </c>
      <c r="E85" s="127">
        <v>136.1</v>
      </c>
      <c r="F85" s="127">
        <v>117.4</v>
      </c>
      <c r="G85" s="127">
        <v>0</v>
      </c>
      <c r="H85" s="127">
        <v>136.1</v>
      </c>
      <c r="I85" s="127">
        <v>136.1</v>
      </c>
      <c r="J85" s="127">
        <v>117.4</v>
      </c>
      <c r="K85" s="127">
        <v>0</v>
      </c>
      <c r="L85" s="120"/>
    </row>
    <row r="86" spans="1:12" ht="46.15" customHeight="1">
      <c r="A86" s="209"/>
      <c r="B86" s="125" t="s">
        <v>393</v>
      </c>
      <c r="C86" s="126" t="s">
        <v>222</v>
      </c>
      <c r="D86" s="127">
        <v>67.3</v>
      </c>
      <c r="E86" s="127">
        <v>0</v>
      </c>
      <c r="F86" s="127">
        <v>0</v>
      </c>
      <c r="G86" s="127">
        <v>67.3</v>
      </c>
      <c r="H86" s="127">
        <v>67.2</v>
      </c>
      <c r="I86" s="127">
        <v>0</v>
      </c>
      <c r="J86" s="127">
        <v>0</v>
      </c>
      <c r="K86" s="127">
        <v>67.2</v>
      </c>
      <c r="L86" s="120"/>
    </row>
    <row r="87" spans="1:12" ht="42" customHeight="1">
      <c r="A87" s="209"/>
      <c r="B87" s="125" t="s">
        <v>390</v>
      </c>
      <c r="C87" s="126" t="s">
        <v>87</v>
      </c>
      <c r="D87" s="127">
        <v>97.5</v>
      </c>
      <c r="E87" s="127">
        <v>1.3</v>
      </c>
      <c r="F87" s="127">
        <v>0</v>
      </c>
      <c r="G87" s="127">
        <v>96.2</v>
      </c>
      <c r="H87" s="127">
        <v>92.1</v>
      </c>
      <c r="I87" s="127">
        <v>1.3</v>
      </c>
      <c r="J87" s="127">
        <v>0</v>
      </c>
      <c r="K87" s="127">
        <v>90.8</v>
      </c>
      <c r="L87" s="120"/>
    </row>
    <row r="88" spans="1:12" ht="17.45" customHeight="1">
      <c r="A88" s="199" t="s">
        <v>218</v>
      </c>
      <c r="B88" s="200"/>
      <c r="C88" s="201"/>
      <c r="D88" s="120">
        <f t="shared" ref="D88:K88" si="7">SUBTOTAL(9,D89:D96)</f>
        <v>3511.3</v>
      </c>
      <c r="E88" s="120">
        <f t="shared" si="7"/>
        <v>3363.5</v>
      </c>
      <c r="F88" s="120">
        <f t="shared" si="7"/>
        <v>2913.9</v>
      </c>
      <c r="G88" s="120">
        <f t="shared" si="7"/>
        <v>147.80000000000001</v>
      </c>
      <c r="H88" s="120">
        <f t="shared" si="7"/>
        <v>3502.3999999999996</v>
      </c>
      <c r="I88" s="120">
        <f t="shared" si="7"/>
        <v>3356.3</v>
      </c>
      <c r="J88" s="120">
        <f t="shared" si="7"/>
        <v>2913.9</v>
      </c>
      <c r="K88" s="120">
        <f t="shared" si="7"/>
        <v>146.1</v>
      </c>
      <c r="L88" s="120">
        <f t="shared" ref="L88" si="8">SUM(H88/D88*100)</f>
        <v>99.746532623244931</v>
      </c>
    </row>
    <row r="89" spans="1:12">
      <c r="A89" s="209"/>
      <c r="B89" s="208" t="s">
        <v>394</v>
      </c>
      <c r="C89" s="126" t="s">
        <v>86</v>
      </c>
      <c r="D89" s="127">
        <v>2251.6999999999998</v>
      </c>
      <c r="E89" s="127">
        <v>2240.6999999999998</v>
      </c>
      <c r="F89" s="127">
        <v>2124.5</v>
      </c>
      <c r="G89" s="127">
        <v>11</v>
      </c>
      <c r="H89" s="127">
        <v>2251.6999999999998</v>
      </c>
      <c r="I89" s="127">
        <v>2240.6999999999998</v>
      </c>
      <c r="J89" s="127">
        <v>2124.5</v>
      </c>
      <c r="K89" s="127">
        <v>11</v>
      </c>
      <c r="L89" s="120"/>
    </row>
    <row r="90" spans="1:12" ht="18" customHeight="1">
      <c r="A90" s="209"/>
      <c r="B90" s="208"/>
      <c r="C90" s="126" t="s">
        <v>340</v>
      </c>
      <c r="D90" s="127">
        <v>36.4</v>
      </c>
      <c r="E90" s="127">
        <v>36.4</v>
      </c>
      <c r="F90" s="127">
        <v>35.9</v>
      </c>
      <c r="G90" s="127">
        <v>0</v>
      </c>
      <c r="H90" s="127">
        <v>36.4</v>
      </c>
      <c r="I90" s="127">
        <v>36.4</v>
      </c>
      <c r="J90" s="127">
        <v>35.9</v>
      </c>
      <c r="K90" s="127">
        <v>0</v>
      </c>
      <c r="L90" s="120"/>
    </row>
    <row r="91" spans="1:12" ht="16.149999999999999" customHeight="1">
      <c r="A91" s="209"/>
      <c r="B91" s="208"/>
      <c r="C91" s="126" t="s">
        <v>221</v>
      </c>
      <c r="D91" s="127">
        <v>15.9</v>
      </c>
      <c r="E91" s="127">
        <v>15.9</v>
      </c>
      <c r="F91" s="127">
        <v>15.7</v>
      </c>
      <c r="G91" s="127">
        <v>0</v>
      </c>
      <c r="H91" s="127">
        <v>15.9</v>
      </c>
      <c r="I91" s="127">
        <v>15.9</v>
      </c>
      <c r="J91" s="127">
        <v>15.7</v>
      </c>
      <c r="K91" s="127">
        <v>0</v>
      </c>
      <c r="L91" s="120"/>
    </row>
    <row r="92" spans="1:12">
      <c r="A92" s="209"/>
      <c r="B92" s="208"/>
      <c r="C92" s="126" t="s">
        <v>94</v>
      </c>
      <c r="D92" s="127">
        <v>132.30000000000001</v>
      </c>
      <c r="E92" s="127">
        <v>131.6</v>
      </c>
      <c r="F92" s="127">
        <v>15.1</v>
      </c>
      <c r="G92" s="127">
        <v>0.7</v>
      </c>
      <c r="H92" s="127">
        <v>130.1</v>
      </c>
      <c r="I92" s="127">
        <v>129.4</v>
      </c>
      <c r="J92" s="127">
        <v>15.1</v>
      </c>
      <c r="K92" s="127">
        <v>0.7</v>
      </c>
      <c r="L92" s="120"/>
    </row>
    <row r="93" spans="1:12">
      <c r="A93" s="209"/>
      <c r="B93" s="208"/>
      <c r="C93" s="126" t="s">
        <v>87</v>
      </c>
      <c r="D93" s="127">
        <v>953.8</v>
      </c>
      <c r="E93" s="127">
        <v>902.4</v>
      </c>
      <c r="F93" s="127">
        <v>686.8</v>
      </c>
      <c r="G93" s="127">
        <v>51.4</v>
      </c>
      <c r="H93" s="127">
        <v>948.8</v>
      </c>
      <c r="I93" s="127">
        <v>897.4</v>
      </c>
      <c r="J93" s="127">
        <v>686.8</v>
      </c>
      <c r="K93" s="127">
        <v>51.4</v>
      </c>
      <c r="L93" s="120"/>
    </row>
    <row r="94" spans="1:12">
      <c r="A94" s="209"/>
      <c r="B94" s="208"/>
      <c r="C94" s="126" t="s">
        <v>89</v>
      </c>
      <c r="D94" s="127">
        <v>36.5</v>
      </c>
      <c r="E94" s="127">
        <v>36.5</v>
      </c>
      <c r="F94" s="127">
        <v>35.9</v>
      </c>
      <c r="G94" s="127">
        <v>0</v>
      </c>
      <c r="H94" s="127">
        <v>36.5</v>
      </c>
      <c r="I94" s="127">
        <v>36.5</v>
      </c>
      <c r="J94" s="127">
        <v>35.9</v>
      </c>
      <c r="K94" s="127">
        <v>0</v>
      </c>
      <c r="L94" s="120"/>
    </row>
    <row r="95" spans="1:12" ht="21.6" customHeight="1">
      <c r="A95" s="209"/>
      <c r="B95" s="208" t="s">
        <v>387</v>
      </c>
      <c r="C95" s="126" t="s">
        <v>222</v>
      </c>
      <c r="D95" s="127">
        <v>46.7</v>
      </c>
      <c r="E95" s="127">
        <v>0</v>
      </c>
      <c r="F95" s="127">
        <v>0</v>
      </c>
      <c r="G95" s="127">
        <v>46.7</v>
      </c>
      <c r="H95" s="127">
        <v>45.8</v>
      </c>
      <c r="I95" s="127">
        <v>0</v>
      </c>
      <c r="J95" s="127">
        <v>0</v>
      </c>
      <c r="K95" s="127">
        <v>45.8</v>
      </c>
      <c r="L95" s="120"/>
    </row>
    <row r="96" spans="1:12" ht="24" customHeight="1">
      <c r="A96" s="209"/>
      <c r="B96" s="208"/>
      <c r="C96" s="126" t="s">
        <v>87</v>
      </c>
      <c r="D96" s="127">
        <v>38</v>
      </c>
      <c r="E96" s="127">
        <v>0</v>
      </c>
      <c r="F96" s="127">
        <v>0</v>
      </c>
      <c r="G96" s="127">
        <v>38</v>
      </c>
      <c r="H96" s="127">
        <v>37.200000000000003</v>
      </c>
      <c r="I96" s="127">
        <v>0</v>
      </c>
      <c r="J96" s="127">
        <v>0</v>
      </c>
      <c r="K96" s="127">
        <v>37.200000000000003</v>
      </c>
      <c r="L96" s="120"/>
    </row>
    <row r="97" spans="1:12" ht="21" customHeight="1">
      <c r="A97" s="199" t="s">
        <v>100</v>
      </c>
      <c r="B97" s="200"/>
      <c r="C97" s="201"/>
      <c r="D97" s="120">
        <f t="shared" ref="D97:K97" si="9">SUBTOTAL(9,D98:D103)</f>
        <v>4142.8</v>
      </c>
      <c r="E97" s="120">
        <f t="shared" si="9"/>
        <v>4142.8</v>
      </c>
      <c r="F97" s="120">
        <f t="shared" si="9"/>
        <v>3618.2000000000003</v>
      </c>
      <c r="G97" s="120">
        <f t="shared" si="9"/>
        <v>0</v>
      </c>
      <c r="H97" s="120">
        <f t="shared" si="9"/>
        <v>4132.6000000000004</v>
      </c>
      <c r="I97" s="120">
        <f t="shared" si="9"/>
        <v>4132.6000000000004</v>
      </c>
      <c r="J97" s="120">
        <f t="shared" si="9"/>
        <v>3618.2000000000003</v>
      </c>
      <c r="K97" s="120">
        <f t="shared" si="9"/>
        <v>0</v>
      </c>
      <c r="L97" s="120">
        <f t="shared" ref="L97" si="10">SUM(H97/D97*100)</f>
        <v>99.753789707444241</v>
      </c>
    </row>
    <row r="98" spans="1:12">
      <c r="A98" s="209"/>
      <c r="B98" s="208" t="s">
        <v>394</v>
      </c>
      <c r="C98" s="126" t="s">
        <v>86</v>
      </c>
      <c r="D98" s="127">
        <v>2654.7</v>
      </c>
      <c r="E98" s="127">
        <v>2654.7</v>
      </c>
      <c r="F98" s="127">
        <v>2527.1</v>
      </c>
      <c r="G98" s="127">
        <v>0</v>
      </c>
      <c r="H98" s="127">
        <v>2654.7</v>
      </c>
      <c r="I98" s="127">
        <v>2654.7</v>
      </c>
      <c r="J98" s="127">
        <v>2527.1</v>
      </c>
      <c r="K98" s="127">
        <v>0</v>
      </c>
      <c r="L98" s="120"/>
    </row>
    <row r="99" spans="1:12" ht="16.149999999999999" customHeight="1">
      <c r="A99" s="209"/>
      <c r="B99" s="208"/>
      <c r="C99" s="126" t="s">
        <v>340</v>
      </c>
      <c r="D99" s="127">
        <v>48.8</v>
      </c>
      <c r="E99" s="127">
        <v>48.8</v>
      </c>
      <c r="F99" s="127">
        <v>48</v>
      </c>
      <c r="G99" s="127">
        <v>0</v>
      </c>
      <c r="H99" s="127">
        <v>48.8</v>
      </c>
      <c r="I99" s="127">
        <v>48.8</v>
      </c>
      <c r="J99" s="127">
        <v>48</v>
      </c>
      <c r="K99" s="127">
        <v>0</v>
      </c>
      <c r="L99" s="120"/>
    </row>
    <row r="100" spans="1:12" ht="15.6" customHeight="1">
      <c r="A100" s="209"/>
      <c r="B100" s="208"/>
      <c r="C100" s="126" t="s">
        <v>221</v>
      </c>
      <c r="D100" s="127">
        <v>21.3</v>
      </c>
      <c r="E100" s="127">
        <v>21.3</v>
      </c>
      <c r="F100" s="127">
        <v>21.3</v>
      </c>
      <c r="G100" s="127">
        <v>0</v>
      </c>
      <c r="H100" s="127">
        <v>21.3</v>
      </c>
      <c r="I100" s="127">
        <v>21.3</v>
      </c>
      <c r="J100" s="127">
        <v>21.3</v>
      </c>
      <c r="K100" s="127">
        <v>0</v>
      </c>
      <c r="L100" s="120"/>
    </row>
    <row r="101" spans="1:12">
      <c r="A101" s="209"/>
      <c r="B101" s="208"/>
      <c r="C101" s="126" t="s">
        <v>94</v>
      </c>
      <c r="D101" s="127">
        <v>108</v>
      </c>
      <c r="E101" s="127">
        <v>108</v>
      </c>
      <c r="F101" s="127">
        <v>0</v>
      </c>
      <c r="G101" s="127">
        <v>0</v>
      </c>
      <c r="H101" s="127">
        <v>98.7</v>
      </c>
      <c r="I101" s="127">
        <v>98.7</v>
      </c>
      <c r="J101" s="127">
        <v>0</v>
      </c>
      <c r="K101" s="127">
        <v>0</v>
      </c>
      <c r="L101" s="120"/>
    </row>
    <row r="102" spans="1:12">
      <c r="A102" s="209"/>
      <c r="B102" s="208"/>
      <c r="C102" s="126" t="s">
        <v>87</v>
      </c>
      <c r="D102" s="127">
        <v>1198.4000000000001</v>
      </c>
      <c r="E102" s="127">
        <v>1198.4000000000001</v>
      </c>
      <c r="F102" s="127">
        <v>911.7</v>
      </c>
      <c r="G102" s="127">
        <v>0</v>
      </c>
      <c r="H102" s="127">
        <v>1197.5</v>
      </c>
      <c r="I102" s="127">
        <v>1197.5</v>
      </c>
      <c r="J102" s="127">
        <v>911.7</v>
      </c>
      <c r="K102" s="127">
        <v>0</v>
      </c>
      <c r="L102" s="120"/>
    </row>
    <row r="103" spans="1:12">
      <c r="A103" s="209"/>
      <c r="B103" s="208"/>
      <c r="C103" s="126" t="s">
        <v>89</v>
      </c>
      <c r="D103" s="127">
        <v>111.6</v>
      </c>
      <c r="E103" s="127">
        <v>111.6</v>
      </c>
      <c r="F103" s="127">
        <v>110.1</v>
      </c>
      <c r="G103" s="127">
        <v>0</v>
      </c>
      <c r="H103" s="127">
        <v>111.6</v>
      </c>
      <c r="I103" s="127">
        <v>111.6</v>
      </c>
      <c r="J103" s="127">
        <v>110.1</v>
      </c>
      <c r="K103" s="127">
        <v>0</v>
      </c>
      <c r="L103" s="120"/>
    </row>
    <row r="104" spans="1:12" ht="18.600000000000001" customHeight="1">
      <c r="A104" s="199" t="s">
        <v>75</v>
      </c>
      <c r="B104" s="200"/>
      <c r="C104" s="201"/>
      <c r="D104" s="120">
        <f t="shared" ref="D104:K104" si="11">SUBTOTAL(9,D105:D113)</f>
        <v>3224.2000000000003</v>
      </c>
      <c r="E104" s="120">
        <f t="shared" si="11"/>
        <v>3105.6000000000004</v>
      </c>
      <c r="F104" s="120">
        <f t="shared" si="11"/>
        <v>2673.1000000000004</v>
      </c>
      <c r="G104" s="120">
        <f t="shared" si="11"/>
        <v>118.6</v>
      </c>
      <c r="H104" s="120">
        <f t="shared" si="11"/>
        <v>3203.7000000000007</v>
      </c>
      <c r="I104" s="120">
        <f t="shared" si="11"/>
        <v>3086.9</v>
      </c>
      <c r="J104" s="120">
        <f t="shared" si="11"/>
        <v>2672.6000000000004</v>
      </c>
      <c r="K104" s="120">
        <f t="shared" si="11"/>
        <v>116.8</v>
      </c>
      <c r="L104" s="120">
        <f t="shared" ref="L104" si="12">SUM(H104/D104*100)</f>
        <v>99.364183363314936</v>
      </c>
    </row>
    <row r="105" spans="1:12">
      <c r="A105" s="209"/>
      <c r="B105" s="208" t="s">
        <v>394</v>
      </c>
      <c r="C105" s="126" t="s">
        <v>86</v>
      </c>
      <c r="D105" s="127">
        <v>1552.9</v>
      </c>
      <c r="E105" s="127">
        <v>1552.9</v>
      </c>
      <c r="F105" s="127">
        <v>1484.9</v>
      </c>
      <c r="G105" s="127">
        <v>0</v>
      </c>
      <c r="H105" s="127">
        <v>1552.9</v>
      </c>
      <c r="I105" s="127">
        <v>1552.9</v>
      </c>
      <c r="J105" s="127">
        <v>1484.9</v>
      </c>
      <c r="K105" s="127">
        <v>0</v>
      </c>
      <c r="L105" s="120"/>
    </row>
    <row r="106" spans="1:12" ht="14.45" customHeight="1">
      <c r="A106" s="209"/>
      <c r="B106" s="208"/>
      <c r="C106" s="126" t="s">
        <v>340</v>
      </c>
      <c r="D106" s="127">
        <v>39.700000000000003</v>
      </c>
      <c r="E106" s="127">
        <v>39.700000000000003</v>
      </c>
      <c r="F106" s="127">
        <v>39.200000000000003</v>
      </c>
      <c r="G106" s="127">
        <v>0</v>
      </c>
      <c r="H106" s="127">
        <v>39.700000000000003</v>
      </c>
      <c r="I106" s="127">
        <v>39.700000000000003</v>
      </c>
      <c r="J106" s="127">
        <v>39.200000000000003</v>
      </c>
      <c r="K106" s="127">
        <v>0</v>
      </c>
      <c r="L106" s="120"/>
    </row>
    <row r="107" spans="1:12" ht="15.6" customHeight="1">
      <c r="A107" s="209"/>
      <c r="B107" s="208"/>
      <c r="C107" s="126" t="s">
        <v>221</v>
      </c>
      <c r="D107" s="127">
        <v>17.399999999999999</v>
      </c>
      <c r="E107" s="127">
        <v>17.399999999999999</v>
      </c>
      <c r="F107" s="127">
        <v>17.399999999999999</v>
      </c>
      <c r="G107" s="127">
        <v>0</v>
      </c>
      <c r="H107" s="127">
        <v>17.399999999999999</v>
      </c>
      <c r="I107" s="127">
        <v>17.399999999999999</v>
      </c>
      <c r="J107" s="127">
        <v>17.399999999999999</v>
      </c>
      <c r="K107" s="127">
        <v>0</v>
      </c>
      <c r="L107" s="120"/>
    </row>
    <row r="108" spans="1:12">
      <c r="A108" s="209"/>
      <c r="B108" s="208"/>
      <c r="C108" s="126" t="s">
        <v>94</v>
      </c>
      <c r="D108" s="127">
        <v>97.4</v>
      </c>
      <c r="E108" s="127">
        <v>97.4</v>
      </c>
      <c r="F108" s="127">
        <v>9.8000000000000007</v>
      </c>
      <c r="G108" s="127">
        <v>0</v>
      </c>
      <c r="H108" s="127">
        <v>82.5</v>
      </c>
      <c r="I108" s="127">
        <v>82.5</v>
      </c>
      <c r="J108" s="127">
        <v>9.3000000000000007</v>
      </c>
      <c r="K108" s="127">
        <v>0</v>
      </c>
      <c r="L108" s="120"/>
    </row>
    <row r="109" spans="1:12">
      <c r="A109" s="209"/>
      <c r="B109" s="208"/>
      <c r="C109" s="126" t="s">
        <v>87</v>
      </c>
      <c r="D109" s="127">
        <v>1429.2</v>
      </c>
      <c r="E109" s="127">
        <v>1384.3</v>
      </c>
      <c r="F109" s="127">
        <v>1108.0999999999999</v>
      </c>
      <c r="G109" s="127">
        <v>44.9</v>
      </c>
      <c r="H109" s="127">
        <v>1425.4</v>
      </c>
      <c r="I109" s="127">
        <v>1380.5</v>
      </c>
      <c r="J109" s="127">
        <v>1108.0999999999999</v>
      </c>
      <c r="K109" s="127">
        <v>44.9</v>
      </c>
      <c r="L109" s="120"/>
    </row>
    <row r="110" spans="1:12">
      <c r="A110" s="209"/>
      <c r="B110" s="208"/>
      <c r="C110" s="126" t="s">
        <v>89</v>
      </c>
      <c r="D110" s="127">
        <v>11</v>
      </c>
      <c r="E110" s="127">
        <v>11</v>
      </c>
      <c r="F110" s="127">
        <v>10.9</v>
      </c>
      <c r="G110" s="127">
        <v>0</v>
      </c>
      <c r="H110" s="127">
        <v>11</v>
      </c>
      <c r="I110" s="127">
        <v>11</v>
      </c>
      <c r="J110" s="127">
        <v>10.9</v>
      </c>
      <c r="K110" s="127">
        <v>0</v>
      </c>
      <c r="L110" s="120"/>
    </row>
    <row r="111" spans="1:12" ht="18.600000000000001" customHeight="1">
      <c r="A111" s="209"/>
      <c r="B111" s="208"/>
      <c r="C111" s="126" t="s">
        <v>217</v>
      </c>
      <c r="D111" s="127">
        <v>2.9</v>
      </c>
      <c r="E111" s="127">
        <v>2.9</v>
      </c>
      <c r="F111" s="127">
        <v>2.8</v>
      </c>
      <c r="G111" s="127">
        <v>0</v>
      </c>
      <c r="H111" s="127">
        <v>2.9</v>
      </c>
      <c r="I111" s="127">
        <v>2.9</v>
      </c>
      <c r="J111" s="127">
        <v>2.8</v>
      </c>
      <c r="K111" s="127">
        <v>0</v>
      </c>
      <c r="L111" s="120"/>
    </row>
    <row r="112" spans="1:12" ht="21.6" customHeight="1">
      <c r="A112" s="209"/>
      <c r="B112" s="208" t="s">
        <v>387</v>
      </c>
      <c r="C112" s="126" t="s">
        <v>222</v>
      </c>
      <c r="D112" s="127">
        <v>41.7</v>
      </c>
      <c r="E112" s="127">
        <v>0</v>
      </c>
      <c r="F112" s="127">
        <v>0</v>
      </c>
      <c r="G112" s="127">
        <v>41.7</v>
      </c>
      <c r="H112" s="127">
        <v>40.4</v>
      </c>
      <c r="I112" s="127">
        <v>0</v>
      </c>
      <c r="J112" s="127">
        <v>0</v>
      </c>
      <c r="K112" s="127">
        <v>40.4</v>
      </c>
      <c r="L112" s="120"/>
    </row>
    <row r="113" spans="1:12" ht="22.9" customHeight="1">
      <c r="A113" s="209"/>
      <c r="B113" s="208"/>
      <c r="C113" s="126" t="s">
        <v>87</v>
      </c>
      <c r="D113" s="127">
        <v>32</v>
      </c>
      <c r="E113" s="127">
        <v>0</v>
      </c>
      <c r="F113" s="127">
        <v>0</v>
      </c>
      <c r="G113" s="127">
        <v>32</v>
      </c>
      <c r="H113" s="127">
        <v>31.5</v>
      </c>
      <c r="I113" s="127">
        <v>0</v>
      </c>
      <c r="J113" s="127">
        <v>0</v>
      </c>
      <c r="K113" s="127">
        <v>31.5</v>
      </c>
      <c r="L113" s="120"/>
    </row>
    <row r="114" spans="1:12" ht="16.899999999999999" customHeight="1">
      <c r="A114" s="199" t="s">
        <v>219</v>
      </c>
      <c r="B114" s="200"/>
      <c r="C114" s="201"/>
      <c r="D114" s="120">
        <f t="shared" ref="D114:K114" si="13">SUBTOTAL(9,D115:D120)</f>
        <v>1065.8000000000002</v>
      </c>
      <c r="E114" s="120">
        <f t="shared" si="13"/>
        <v>1062.5</v>
      </c>
      <c r="F114" s="120">
        <f t="shared" si="13"/>
        <v>878.59999999999991</v>
      </c>
      <c r="G114" s="120">
        <f t="shared" si="13"/>
        <v>3.3</v>
      </c>
      <c r="H114" s="120">
        <f t="shared" si="13"/>
        <v>1053</v>
      </c>
      <c r="I114" s="120">
        <f t="shared" si="13"/>
        <v>1049.9000000000001</v>
      </c>
      <c r="J114" s="120">
        <f t="shared" si="13"/>
        <v>878.59999999999991</v>
      </c>
      <c r="K114" s="120">
        <f t="shared" si="13"/>
        <v>3.1</v>
      </c>
      <c r="L114" s="120">
        <f t="shared" ref="L114" si="14">SUM(H114/D114*100)</f>
        <v>98.799024207168301</v>
      </c>
    </row>
    <row r="115" spans="1:12">
      <c r="A115" s="209"/>
      <c r="B115" s="208" t="s">
        <v>394</v>
      </c>
      <c r="C115" s="126" t="s">
        <v>86</v>
      </c>
      <c r="D115" s="127">
        <v>390.8</v>
      </c>
      <c r="E115" s="127">
        <v>390.8</v>
      </c>
      <c r="F115" s="127">
        <v>376.6</v>
      </c>
      <c r="G115" s="127">
        <v>0</v>
      </c>
      <c r="H115" s="127">
        <v>390.8</v>
      </c>
      <c r="I115" s="127">
        <v>390.8</v>
      </c>
      <c r="J115" s="127">
        <v>376.6</v>
      </c>
      <c r="K115" s="127">
        <v>0</v>
      </c>
      <c r="L115" s="120"/>
    </row>
    <row r="116" spans="1:12" ht="18" customHeight="1">
      <c r="A116" s="209"/>
      <c r="B116" s="208"/>
      <c r="C116" s="126" t="s">
        <v>340</v>
      </c>
      <c r="D116" s="127">
        <v>5.0999999999999996</v>
      </c>
      <c r="E116" s="127">
        <v>5.0999999999999996</v>
      </c>
      <c r="F116" s="127">
        <v>5</v>
      </c>
      <c r="G116" s="127">
        <v>0</v>
      </c>
      <c r="H116" s="127">
        <v>5.0999999999999996</v>
      </c>
      <c r="I116" s="127">
        <v>5.0999999999999996</v>
      </c>
      <c r="J116" s="127">
        <v>5</v>
      </c>
      <c r="K116" s="127">
        <v>0</v>
      </c>
      <c r="L116" s="120"/>
    </row>
    <row r="117" spans="1:12" ht="16.149999999999999" customHeight="1">
      <c r="A117" s="209"/>
      <c r="B117" s="208"/>
      <c r="C117" s="126" t="s">
        <v>221</v>
      </c>
      <c r="D117" s="127">
        <v>2.2000000000000002</v>
      </c>
      <c r="E117" s="127">
        <v>2.2000000000000002</v>
      </c>
      <c r="F117" s="127">
        <v>2.2000000000000002</v>
      </c>
      <c r="G117" s="127">
        <v>0</v>
      </c>
      <c r="H117" s="127">
        <v>2.2000000000000002</v>
      </c>
      <c r="I117" s="127">
        <v>2.2000000000000002</v>
      </c>
      <c r="J117" s="127">
        <v>2.2000000000000002</v>
      </c>
      <c r="K117" s="127">
        <v>0</v>
      </c>
      <c r="L117" s="120"/>
    </row>
    <row r="118" spans="1:12">
      <c r="A118" s="209"/>
      <c r="B118" s="208"/>
      <c r="C118" s="126" t="s">
        <v>94</v>
      </c>
      <c r="D118" s="127">
        <v>56.4</v>
      </c>
      <c r="E118" s="127">
        <v>56.4</v>
      </c>
      <c r="F118" s="127">
        <v>6.1</v>
      </c>
      <c r="G118" s="127">
        <v>0</v>
      </c>
      <c r="H118" s="127">
        <v>50</v>
      </c>
      <c r="I118" s="127">
        <v>50</v>
      </c>
      <c r="J118" s="127">
        <v>6.1</v>
      </c>
      <c r="K118" s="127">
        <v>0</v>
      </c>
      <c r="L118" s="120"/>
    </row>
    <row r="119" spans="1:12">
      <c r="A119" s="209"/>
      <c r="B119" s="208"/>
      <c r="C119" s="126" t="s">
        <v>87</v>
      </c>
      <c r="D119" s="127">
        <v>608.4</v>
      </c>
      <c r="E119" s="127">
        <v>605.1</v>
      </c>
      <c r="F119" s="127">
        <v>485.9</v>
      </c>
      <c r="G119" s="127">
        <v>3.3</v>
      </c>
      <c r="H119" s="127">
        <v>602</v>
      </c>
      <c r="I119" s="127">
        <v>598.9</v>
      </c>
      <c r="J119" s="127">
        <v>485.9</v>
      </c>
      <c r="K119" s="127">
        <v>3.1</v>
      </c>
      <c r="L119" s="120"/>
    </row>
    <row r="120" spans="1:12" ht="18" customHeight="1">
      <c r="A120" s="209"/>
      <c r="B120" s="208"/>
      <c r="C120" s="126" t="s">
        <v>217</v>
      </c>
      <c r="D120" s="127">
        <v>2.9</v>
      </c>
      <c r="E120" s="127">
        <v>2.9</v>
      </c>
      <c r="F120" s="127">
        <v>2.8</v>
      </c>
      <c r="G120" s="127">
        <v>0</v>
      </c>
      <c r="H120" s="127">
        <v>2.9</v>
      </c>
      <c r="I120" s="127">
        <v>2.9</v>
      </c>
      <c r="J120" s="127">
        <v>2.8</v>
      </c>
      <c r="K120" s="127">
        <v>0</v>
      </c>
      <c r="L120" s="120"/>
    </row>
    <row r="121" spans="1:12" ht="19.899999999999999" customHeight="1">
      <c r="A121" s="199" t="s">
        <v>17</v>
      </c>
      <c r="B121" s="200"/>
      <c r="C121" s="201"/>
      <c r="D121" s="120">
        <f t="shared" ref="D121:K121" si="15">SUBTOTAL(9,D122:D128)</f>
        <v>3338.9000000000005</v>
      </c>
      <c r="E121" s="120">
        <f t="shared" si="15"/>
        <v>3314.1000000000004</v>
      </c>
      <c r="F121" s="120">
        <f t="shared" si="15"/>
        <v>2847.6</v>
      </c>
      <c r="G121" s="120">
        <f t="shared" si="15"/>
        <v>24.8</v>
      </c>
      <c r="H121" s="120">
        <f t="shared" si="15"/>
        <v>3328.3</v>
      </c>
      <c r="I121" s="120">
        <f t="shared" si="15"/>
        <v>3303.7</v>
      </c>
      <c r="J121" s="120">
        <f t="shared" si="15"/>
        <v>2847.6</v>
      </c>
      <c r="K121" s="120">
        <f t="shared" si="15"/>
        <v>24.6</v>
      </c>
      <c r="L121" s="120">
        <f t="shared" ref="L121" si="16">SUM(H121/D121*100)</f>
        <v>99.682530174608402</v>
      </c>
    </row>
    <row r="122" spans="1:12">
      <c r="A122" s="209"/>
      <c r="B122" s="208" t="s">
        <v>394</v>
      </c>
      <c r="C122" s="126" t="s">
        <v>86</v>
      </c>
      <c r="D122" s="127">
        <v>1586.9</v>
      </c>
      <c r="E122" s="127">
        <v>1584.7</v>
      </c>
      <c r="F122" s="127">
        <v>1520.1</v>
      </c>
      <c r="G122" s="127">
        <v>2.2000000000000002</v>
      </c>
      <c r="H122" s="127">
        <v>1586.9</v>
      </c>
      <c r="I122" s="127">
        <v>1584.7</v>
      </c>
      <c r="J122" s="127">
        <v>1520.1</v>
      </c>
      <c r="K122" s="127">
        <v>2.2000000000000002</v>
      </c>
      <c r="L122" s="120"/>
    </row>
    <row r="123" spans="1:12" ht="20.45" customHeight="1">
      <c r="A123" s="209"/>
      <c r="B123" s="208"/>
      <c r="C123" s="126" t="s">
        <v>340</v>
      </c>
      <c r="D123" s="127">
        <v>36.9</v>
      </c>
      <c r="E123" s="127">
        <v>36.9</v>
      </c>
      <c r="F123" s="127">
        <v>36.299999999999997</v>
      </c>
      <c r="G123" s="127">
        <v>0</v>
      </c>
      <c r="H123" s="127">
        <v>36.9</v>
      </c>
      <c r="I123" s="127">
        <v>36.9</v>
      </c>
      <c r="J123" s="127">
        <v>36.299999999999997</v>
      </c>
      <c r="K123" s="127">
        <v>0</v>
      </c>
      <c r="L123" s="120"/>
    </row>
    <row r="124" spans="1:12" ht="18" customHeight="1">
      <c r="A124" s="209"/>
      <c r="B124" s="208"/>
      <c r="C124" s="126" t="s">
        <v>221</v>
      </c>
      <c r="D124" s="127">
        <v>16.2</v>
      </c>
      <c r="E124" s="127">
        <v>16.2</v>
      </c>
      <c r="F124" s="127">
        <v>16.2</v>
      </c>
      <c r="G124" s="127">
        <v>0</v>
      </c>
      <c r="H124" s="127">
        <v>16.2</v>
      </c>
      <c r="I124" s="127">
        <v>16.2</v>
      </c>
      <c r="J124" s="127">
        <v>16.2</v>
      </c>
      <c r="K124" s="127">
        <v>0</v>
      </c>
      <c r="L124" s="120"/>
    </row>
    <row r="125" spans="1:12">
      <c r="A125" s="209"/>
      <c r="B125" s="208"/>
      <c r="C125" s="126" t="s">
        <v>94</v>
      </c>
      <c r="D125" s="127">
        <v>131.9</v>
      </c>
      <c r="E125" s="127">
        <v>130.30000000000001</v>
      </c>
      <c r="F125" s="127">
        <v>17.399999999999999</v>
      </c>
      <c r="G125" s="127">
        <v>1.6</v>
      </c>
      <c r="H125" s="127">
        <v>125.7</v>
      </c>
      <c r="I125" s="127">
        <v>124.1</v>
      </c>
      <c r="J125" s="127">
        <v>17.399999999999999</v>
      </c>
      <c r="K125" s="127">
        <v>1.6</v>
      </c>
      <c r="L125" s="120"/>
    </row>
    <row r="126" spans="1:12">
      <c r="A126" s="209"/>
      <c r="B126" s="208"/>
      <c r="C126" s="126" t="s">
        <v>87</v>
      </c>
      <c r="D126" s="127">
        <v>1419</v>
      </c>
      <c r="E126" s="127">
        <v>1398</v>
      </c>
      <c r="F126" s="127">
        <v>1160.2</v>
      </c>
      <c r="G126" s="127">
        <v>21</v>
      </c>
      <c r="H126" s="127">
        <v>1414.6</v>
      </c>
      <c r="I126" s="127">
        <v>1393.8</v>
      </c>
      <c r="J126" s="127">
        <v>1160.2</v>
      </c>
      <c r="K126" s="127">
        <v>20.8</v>
      </c>
      <c r="L126" s="120"/>
    </row>
    <row r="127" spans="1:12">
      <c r="A127" s="209"/>
      <c r="B127" s="208"/>
      <c r="C127" s="126" t="s">
        <v>89</v>
      </c>
      <c r="D127" s="127">
        <v>99</v>
      </c>
      <c r="E127" s="127">
        <v>99</v>
      </c>
      <c r="F127" s="127">
        <v>97.4</v>
      </c>
      <c r="G127" s="127">
        <v>0</v>
      </c>
      <c r="H127" s="127">
        <v>99</v>
      </c>
      <c r="I127" s="127">
        <v>99</v>
      </c>
      <c r="J127" s="127">
        <v>97.4</v>
      </c>
      <c r="K127" s="127">
        <v>0</v>
      </c>
      <c r="L127" s="120"/>
    </row>
    <row r="128" spans="1:12" ht="49.15" customHeight="1">
      <c r="A128" s="209"/>
      <c r="B128" s="125" t="s">
        <v>392</v>
      </c>
      <c r="C128" s="126" t="s">
        <v>87</v>
      </c>
      <c r="D128" s="127">
        <v>49</v>
      </c>
      <c r="E128" s="127">
        <v>49</v>
      </c>
      <c r="F128" s="127">
        <v>0</v>
      </c>
      <c r="G128" s="127">
        <v>0</v>
      </c>
      <c r="H128" s="127">
        <v>49</v>
      </c>
      <c r="I128" s="127">
        <v>49</v>
      </c>
      <c r="J128" s="127">
        <v>0</v>
      </c>
      <c r="K128" s="127">
        <v>0</v>
      </c>
      <c r="L128" s="120"/>
    </row>
    <row r="129" spans="1:12" ht="20.45" customHeight="1">
      <c r="A129" s="199" t="s">
        <v>20</v>
      </c>
      <c r="B129" s="200"/>
      <c r="C129" s="201"/>
      <c r="D129" s="120">
        <f t="shared" ref="D129:K129" si="17">SUBTOTAL(9,D130:D135)</f>
        <v>1606.4</v>
      </c>
      <c r="E129" s="120">
        <f t="shared" si="17"/>
        <v>1556.6000000000001</v>
      </c>
      <c r="F129" s="120">
        <f t="shared" si="17"/>
        <v>1351.2</v>
      </c>
      <c r="G129" s="120">
        <f t="shared" si="17"/>
        <v>49.8</v>
      </c>
      <c r="H129" s="120">
        <f t="shared" si="17"/>
        <v>1592.2</v>
      </c>
      <c r="I129" s="120">
        <f t="shared" si="17"/>
        <v>1542.4</v>
      </c>
      <c r="J129" s="120">
        <f t="shared" si="17"/>
        <v>1351.2</v>
      </c>
      <c r="K129" s="120">
        <f t="shared" si="17"/>
        <v>49.8</v>
      </c>
      <c r="L129" s="120">
        <f t="shared" ref="L129" si="18">SUM(H129/D129*100)</f>
        <v>99.116035856573703</v>
      </c>
    </row>
    <row r="130" spans="1:12">
      <c r="A130" s="209"/>
      <c r="B130" s="208" t="s">
        <v>394</v>
      </c>
      <c r="C130" s="126" t="s">
        <v>86</v>
      </c>
      <c r="D130" s="127">
        <v>1002.7</v>
      </c>
      <c r="E130" s="127">
        <v>998.7</v>
      </c>
      <c r="F130" s="127">
        <v>950.2</v>
      </c>
      <c r="G130" s="127">
        <v>4</v>
      </c>
      <c r="H130" s="127">
        <v>1002.7</v>
      </c>
      <c r="I130" s="127">
        <v>998.7</v>
      </c>
      <c r="J130" s="127">
        <v>950.2</v>
      </c>
      <c r="K130" s="127">
        <v>4</v>
      </c>
      <c r="L130" s="120"/>
    </row>
    <row r="131" spans="1:12" ht="16.149999999999999" customHeight="1">
      <c r="A131" s="209"/>
      <c r="B131" s="208"/>
      <c r="C131" s="126" t="s">
        <v>340</v>
      </c>
      <c r="D131" s="127">
        <v>16.5</v>
      </c>
      <c r="E131" s="127">
        <v>16.5</v>
      </c>
      <c r="F131" s="127">
        <v>16.5</v>
      </c>
      <c r="G131" s="127">
        <v>0</v>
      </c>
      <c r="H131" s="127">
        <v>16.5</v>
      </c>
      <c r="I131" s="127">
        <v>16.5</v>
      </c>
      <c r="J131" s="127">
        <v>16.5</v>
      </c>
      <c r="K131" s="127">
        <v>0</v>
      </c>
      <c r="L131" s="120"/>
    </row>
    <row r="132" spans="1:12" ht="18" customHeight="1">
      <c r="A132" s="209"/>
      <c r="B132" s="208"/>
      <c r="C132" s="126" t="s">
        <v>221</v>
      </c>
      <c r="D132" s="127">
        <v>7.2</v>
      </c>
      <c r="E132" s="127">
        <v>7.2</v>
      </c>
      <c r="F132" s="127">
        <v>7.2</v>
      </c>
      <c r="G132" s="127">
        <v>0</v>
      </c>
      <c r="H132" s="127">
        <v>7.2</v>
      </c>
      <c r="I132" s="127">
        <v>7.2</v>
      </c>
      <c r="J132" s="127">
        <v>7.2</v>
      </c>
      <c r="K132" s="127">
        <v>0</v>
      </c>
      <c r="L132" s="120"/>
    </row>
    <row r="133" spans="1:12">
      <c r="A133" s="209"/>
      <c r="B133" s="208"/>
      <c r="C133" s="126" t="s">
        <v>94</v>
      </c>
      <c r="D133" s="127">
        <v>77.3</v>
      </c>
      <c r="E133" s="127">
        <v>72.7</v>
      </c>
      <c r="F133" s="127">
        <v>0</v>
      </c>
      <c r="G133" s="127">
        <v>4.5999999999999996</v>
      </c>
      <c r="H133" s="127">
        <v>63.1</v>
      </c>
      <c r="I133" s="127">
        <v>58.5</v>
      </c>
      <c r="J133" s="127">
        <v>0</v>
      </c>
      <c r="K133" s="127">
        <v>4.5999999999999996</v>
      </c>
      <c r="L133" s="120"/>
    </row>
    <row r="134" spans="1:12">
      <c r="A134" s="209"/>
      <c r="B134" s="208"/>
      <c r="C134" s="126" t="s">
        <v>87</v>
      </c>
      <c r="D134" s="127">
        <v>490.7</v>
      </c>
      <c r="E134" s="127">
        <v>461.3</v>
      </c>
      <c r="F134" s="127">
        <v>377.3</v>
      </c>
      <c r="G134" s="127">
        <v>29.4</v>
      </c>
      <c r="H134" s="127">
        <v>490.7</v>
      </c>
      <c r="I134" s="127">
        <v>461.3</v>
      </c>
      <c r="J134" s="127">
        <v>377.3</v>
      </c>
      <c r="K134" s="127">
        <v>29.4</v>
      </c>
      <c r="L134" s="120"/>
    </row>
    <row r="135" spans="1:12" ht="48" customHeight="1">
      <c r="A135" s="209"/>
      <c r="B135" s="125" t="s">
        <v>390</v>
      </c>
      <c r="C135" s="126" t="s">
        <v>87</v>
      </c>
      <c r="D135" s="127">
        <v>12</v>
      </c>
      <c r="E135" s="127">
        <v>0.2</v>
      </c>
      <c r="F135" s="127">
        <v>0</v>
      </c>
      <c r="G135" s="127">
        <v>11.8</v>
      </c>
      <c r="H135" s="127">
        <v>12</v>
      </c>
      <c r="I135" s="127">
        <v>0.2</v>
      </c>
      <c r="J135" s="127">
        <v>0</v>
      </c>
      <c r="K135" s="127">
        <v>11.8</v>
      </c>
      <c r="L135" s="120"/>
    </row>
    <row r="136" spans="1:12" ht="15.6" customHeight="1">
      <c r="A136" s="199" t="s">
        <v>22</v>
      </c>
      <c r="B136" s="200"/>
      <c r="C136" s="201"/>
      <c r="D136" s="120">
        <f t="shared" ref="D136:K136" si="19">SUBTOTAL(9,D137:D141)</f>
        <v>2820.5</v>
      </c>
      <c r="E136" s="120">
        <f t="shared" si="19"/>
        <v>2776.4</v>
      </c>
      <c r="F136" s="120">
        <f t="shared" si="19"/>
        <v>2238</v>
      </c>
      <c r="G136" s="120">
        <f t="shared" si="19"/>
        <v>44.1</v>
      </c>
      <c r="H136" s="120">
        <f t="shared" si="19"/>
        <v>2797.1000000000004</v>
      </c>
      <c r="I136" s="120">
        <f t="shared" si="19"/>
        <v>2753</v>
      </c>
      <c r="J136" s="120">
        <f t="shared" si="19"/>
        <v>2236.4000000000005</v>
      </c>
      <c r="K136" s="120">
        <f t="shared" si="19"/>
        <v>44.1</v>
      </c>
      <c r="L136" s="120">
        <f t="shared" ref="L136" si="20">SUM(H136/D136*100)</f>
        <v>99.170359865272133</v>
      </c>
    </row>
    <row r="137" spans="1:12">
      <c r="A137" s="209"/>
      <c r="B137" s="208" t="s">
        <v>394</v>
      </c>
      <c r="C137" s="126" t="s">
        <v>86</v>
      </c>
      <c r="D137" s="127">
        <v>1218.4000000000001</v>
      </c>
      <c r="E137" s="127">
        <v>1218.4000000000001</v>
      </c>
      <c r="F137" s="127">
        <v>1154.4000000000001</v>
      </c>
      <c r="G137" s="127">
        <v>0</v>
      </c>
      <c r="H137" s="127">
        <v>1218.4000000000001</v>
      </c>
      <c r="I137" s="127">
        <v>1218.4000000000001</v>
      </c>
      <c r="J137" s="127">
        <v>1154.4000000000001</v>
      </c>
      <c r="K137" s="127">
        <v>0</v>
      </c>
      <c r="L137" s="120"/>
    </row>
    <row r="138" spans="1:12" ht="16.149999999999999" customHeight="1">
      <c r="A138" s="209"/>
      <c r="B138" s="208"/>
      <c r="C138" s="126" t="s">
        <v>340</v>
      </c>
      <c r="D138" s="127">
        <v>39.9</v>
      </c>
      <c r="E138" s="127">
        <v>39.9</v>
      </c>
      <c r="F138" s="127">
        <v>39.9</v>
      </c>
      <c r="G138" s="127">
        <v>0</v>
      </c>
      <c r="H138" s="127">
        <v>39.9</v>
      </c>
      <c r="I138" s="127">
        <v>39.9</v>
      </c>
      <c r="J138" s="127">
        <v>39.9</v>
      </c>
      <c r="K138" s="127">
        <v>0</v>
      </c>
      <c r="L138" s="120"/>
    </row>
    <row r="139" spans="1:12" ht="16.149999999999999" customHeight="1">
      <c r="A139" s="209"/>
      <c r="B139" s="208"/>
      <c r="C139" s="126" t="s">
        <v>221</v>
      </c>
      <c r="D139" s="127">
        <v>17.399999999999999</v>
      </c>
      <c r="E139" s="127">
        <v>17.399999999999999</v>
      </c>
      <c r="F139" s="127">
        <v>17.399999999999999</v>
      </c>
      <c r="G139" s="127">
        <v>0</v>
      </c>
      <c r="H139" s="127">
        <v>17.399999999999999</v>
      </c>
      <c r="I139" s="127">
        <v>17.399999999999999</v>
      </c>
      <c r="J139" s="127">
        <v>17.399999999999999</v>
      </c>
      <c r="K139" s="127">
        <v>0</v>
      </c>
      <c r="L139" s="120"/>
    </row>
    <row r="140" spans="1:12">
      <c r="A140" s="209"/>
      <c r="B140" s="208"/>
      <c r="C140" s="126" t="s">
        <v>94</v>
      </c>
      <c r="D140" s="127">
        <v>141.6</v>
      </c>
      <c r="E140" s="127">
        <v>141.6</v>
      </c>
      <c r="F140" s="127">
        <v>17.100000000000001</v>
      </c>
      <c r="G140" s="127">
        <v>0</v>
      </c>
      <c r="H140" s="127">
        <v>124.3</v>
      </c>
      <c r="I140" s="127">
        <v>124.3</v>
      </c>
      <c r="J140" s="127">
        <v>15.5</v>
      </c>
      <c r="K140" s="127">
        <v>0</v>
      </c>
      <c r="L140" s="120"/>
    </row>
    <row r="141" spans="1:12">
      <c r="A141" s="209"/>
      <c r="B141" s="208"/>
      <c r="C141" s="126" t="s">
        <v>87</v>
      </c>
      <c r="D141" s="127">
        <v>1403.2</v>
      </c>
      <c r="E141" s="127">
        <v>1359.1</v>
      </c>
      <c r="F141" s="127">
        <v>1009.2</v>
      </c>
      <c r="G141" s="127">
        <v>44.1</v>
      </c>
      <c r="H141" s="127">
        <v>1397.1</v>
      </c>
      <c r="I141" s="127">
        <v>1353</v>
      </c>
      <c r="J141" s="127">
        <v>1009.2</v>
      </c>
      <c r="K141" s="127">
        <v>44.1</v>
      </c>
      <c r="L141" s="120"/>
    </row>
    <row r="142" spans="1:12" ht="18.600000000000001" customHeight="1">
      <c r="A142" s="199" t="s">
        <v>101</v>
      </c>
      <c r="B142" s="200"/>
      <c r="C142" s="201"/>
      <c r="D142" s="120">
        <f t="shared" ref="D142:K142" si="21">SUBTOTAL(9,D143:D147)</f>
        <v>2467.1</v>
      </c>
      <c r="E142" s="120">
        <f t="shared" si="21"/>
        <v>2395.1999999999998</v>
      </c>
      <c r="F142" s="120">
        <f t="shared" si="21"/>
        <v>2065.3000000000002</v>
      </c>
      <c r="G142" s="120">
        <f t="shared" si="21"/>
        <v>71.900000000000006</v>
      </c>
      <c r="H142" s="120">
        <f t="shared" si="21"/>
        <v>2459.8000000000002</v>
      </c>
      <c r="I142" s="120">
        <f t="shared" si="21"/>
        <v>2388</v>
      </c>
      <c r="J142" s="120">
        <f t="shared" si="21"/>
        <v>2064.6999999999998</v>
      </c>
      <c r="K142" s="120">
        <f t="shared" si="21"/>
        <v>71.8</v>
      </c>
      <c r="L142" s="120">
        <f t="shared" ref="L142" si="22">SUM(H142/D142*100)</f>
        <v>99.704106035426221</v>
      </c>
    </row>
    <row r="143" spans="1:12">
      <c r="A143" s="209"/>
      <c r="B143" s="208" t="s">
        <v>382</v>
      </c>
      <c r="C143" s="126" t="s">
        <v>86</v>
      </c>
      <c r="D143" s="127">
        <v>1288.8</v>
      </c>
      <c r="E143" s="127">
        <v>1286.3</v>
      </c>
      <c r="F143" s="127">
        <v>1231.4000000000001</v>
      </c>
      <c r="G143" s="127">
        <v>2.5</v>
      </c>
      <c r="H143" s="127">
        <v>1288.8</v>
      </c>
      <c r="I143" s="127">
        <v>1286.3</v>
      </c>
      <c r="J143" s="127">
        <v>1231.4000000000001</v>
      </c>
      <c r="K143" s="127">
        <v>2.5</v>
      </c>
      <c r="L143" s="120"/>
    </row>
    <row r="144" spans="1:12" ht="16.149999999999999" customHeight="1">
      <c r="A144" s="209"/>
      <c r="B144" s="208"/>
      <c r="C144" s="126" t="s">
        <v>340</v>
      </c>
      <c r="D144" s="127">
        <v>33.1</v>
      </c>
      <c r="E144" s="127">
        <v>33.1</v>
      </c>
      <c r="F144" s="127">
        <v>32.6</v>
      </c>
      <c r="G144" s="127">
        <v>0</v>
      </c>
      <c r="H144" s="127">
        <v>33.1</v>
      </c>
      <c r="I144" s="127">
        <v>33.1</v>
      </c>
      <c r="J144" s="127">
        <v>32.6</v>
      </c>
      <c r="K144" s="127">
        <v>0</v>
      </c>
      <c r="L144" s="120"/>
    </row>
    <row r="145" spans="1:12" ht="18" customHeight="1">
      <c r="A145" s="209"/>
      <c r="B145" s="208"/>
      <c r="C145" s="126" t="s">
        <v>221</v>
      </c>
      <c r="D145" s="127">
        <v>14.4</v>
      </c>
      <c r="E145" s="127">
        <v>14.4</v>
      </c>
      <c r="F145" s="127">
        <v>14.2</v>
      </c>
      <c r="G145" s="127">
        <v>0</v>
      </c>
      <c r="H145" s="127">
        <v>14.4</v>
      </c>
      <c r="I145" s="127">
        <v>14.4</v>
      </c>
      <c r="J145" s="127">
        <v>14.2</v>
      </c>
      <c r="K145" s="127">
        <v>0</v>
      </c>
      <c r="L145" s="120"/>
    </row>
    <row r="146" spans="1:12">
      <c r="A146" s="209"/>
      <c r="B146" s="208"/>
      <c r="C146" s="126" t="s">
        <v>94</v>
      </c>
      <c r="D146" s="127">
        <v>109.6</v>
      </c>
      <c r="E146" s="127">
        <v>109.6</v>
      </c>
      <c r="F146" s="127">
        <v>11.3</v>
      </c>
      <c r="G146" s="127">
        <v>0</v>
      </c>
      <c r="H146" s="127">
        <v>104.3</v>
      </c>
      <c r="I146" s="127">
        <v>104.3</v>
      </c>
      <c r="J146" s="127">
        <v>10.7</v>
      </c>
      <c r="K146" s="127">
        <v>0</v>
      </c>
      <c r="L146" s="120"/>
    </row>
    <row r="147" spans="1:12">
      <c r="A147" s="209"/>
      <c r="B147" s="208"/>
      <c r="C147" s="126" t="s">
        <v>87</v>
      </c>
      <c r="D147" s="127">
        <v>1021.2</v>
      </c>
      <c r="E147" s="127">
        <v>951.8</v>
      </c>
      <c r="F147" s="127">
        <v>775.8</v>
      </c>
      <c r="G147" s="127">
        <v>69.400000000000006</v>
      </c>
      <c r="H147" s="127">
        <v>1019.2</v>
      </c>
      <c r="I147" s="127">
        <v>949.9</v>
      </c>
      <c r="J147" s="127">
        <v>775.8</v>
      </c>
      <c r="K147" s="127">
        <v>69.3</v>
      </c>
      <c r="L147" s="120"/>
    </row>
    <row r="148" spans="1:12" ht="18.600000000000001" customHeight="1">
      <c r="A148" s="199" t="s">
        <v>48</v>
      </c>
      <c r="B148" s="200"/>
      <c r="C148" s="201"/>
      <c r="D148" s="120">
        <f t="shared" ref="D148:K148" si="23">SUBTOTAL(9,D149:D152)</f>
        <v>1825.8000000000002</v>
      </c>
      <c r="E148" s="120">
        <f t="shared" si="23"/>
        <v>1817.5</v>
      </c>
      <c r="F148" s="120">
        <f t="shared" si="23"/>
        <v>1645.7000000000003</v>
      </c>
      <c r="G148" s="120">
        <f t="shared" si="23"/>
        <v>8.3000000000000007</v>
      </c>
      <c r="H148" s="120">
        <f t="shared" si="23"/>
        <v>1821.4</v>
      </c>
      <c r="I148" s="120">
        <f t="shared" si="23"/>
        <v>1813.1000000000001</v>
      </c>
      <c r="J148" s="120">
        <f t="shared" si="23"/>
        <v>1645.7000000000003</v>
      </c>
      <c r="K148" s="120">
        <f t="shared" si="23"/>
        <v>8.3000000000000007</v>
      </c>
      <c r="L148" s="120">
        <f t="shared" ref="L148" si="24">SUM(H148/D148*100)</f>
        <v>99.759009749151048</v>
      </c>
    </row>
    <row r="149" spans="1:12">
      <c r="A149" s="202"/>
      <c r="B149" s="208" t="s">
        <v>394</v>
      </c>
      <c r="C149" s="126" t="s">
        <v>86</v>
      </c>
      <c r="D149" s="127">
        <v>95.1</v>
      </c>
      <c r="E149" s="127">
        <v>95.1</v>
      </c>
      <c r="F149" s="127">
        <v>93.7</v>
      </c>
      <c r="G149" s="127">
        <v>0</v>
      </c>
      <c r="H149" s="127">
        <v>95.1</v>
      </c>
      <c r="I149" s="127">
        <v>95.1</v>
      </c>
      <c r="J149" s="127">
        <v>93.7</v>
      </c>
      <c r="K149" s="127">
        <v>0</v>
      </c>
      <c r="L149" s="120"/>
    </row>
    <row r="150" spans="1:12">
      <c r="A150" s="203"/>
      <c r="B150" s="208"/>
      <c r="C150" s="126" t="s">
        <v>94</v>
      </c>
      <c r="D150" s="127">
        <v>100.9</v>
      </c>
      <c r="E150" s="127">
        <v>97.8</v>
      </c>
      <c r="F150" s="127">
        <v>73.2</v>
      </c>
      <c r="G150" s="127">
        <v>3.1</v>
      </c>
      <c r="H150" s="127">
        <v>98.2</v>
      </c>
      <c r="I150" s="127">
        <v>95.1</v>
      </c>
      <c r="J150" s="127">
        <v>73.2</v>
      </c>
      <c r="K150" s="127">
        <v>3.1</v>
      </c>
      <c r="L150" s="120"/>
    </row>
    <row r="151" spans="1:12">
      <c r="A151" s="203"/>
      <c r="B151" s="208"/>
      <c r="C151" s="126" t="s">
        <v>87</v>
      </c>
      <c r="D151" s="127">
        <v>1597.9</v>
      </c>
      <c r="E151" s="127">
        <v>1592.7</v>
      </c>
      <c r="F151" s="127">
        <v>1447.4</v>
      </c>
      <c r="G151" s="127">
        <v>5.2</v>
      </c>
      <c r="H151" s="127">
        <v>1596.2</v>
      </c>
      <c r="I151" s="127">
        <v>1591</v>
      </c>
      <c r="J151" s="127">
        <v>1447.4</v>
      </c>
      <c r="K151" s="127">
        <v>5.2</v>
      </c>
      <c r="L151" s="120"/>
    </row>
    <row r="152" spans="1:12">
      <c r="A152" s="204"/>
      <c r="B152" s="208"/>
      <c r="C152" s="126" t="s">
        <v>89</v>
      </c>
      <c r="D152" s="127">
        <v>31.9</v>
      </c>
      <c r="E152" s="127">
        <v>31.9</v>
      </c>
      <c r="F152" s="127">
        <v>31.4</v>
      </c>
      <c r="G152" s="127">
        <v>0</v>
      </c>
      <c r="H152" s="127">
        <v>31.9</v>
      </c>
      <c r="I152" s="127">
        <v>31.9</v>
      </c>
      <c r="J152" s="127">
        <v>31.4</v>
      </c>
      <c r="K152" s="127">
        <v>0</v>
      </c>
      <c r="L152" s="120"/>
    </row>
    <row r="153" spans="1:12" ht="16.899999999999999" customHeight="1">
      <c r="A153" s="199" t="s">
        <v>102</v>
      </c>
      <c r="B153" s="200"/>
      <c r="C153" s="201"/>
      <c r="D153" s="120">
        <f t="shared" ref="D153:K153" si="25">SUBTOTAL(9,D154:D161)</f>
        <v>2133.7999999999997</v>
      </c>
      <c r="E153" s="120">
        <f t="shared" si="25"/>
        <v>2038.7</v>
      </c>
      <c r="F153" s="120">
        <f t="shared" si="25"/>
        <v>1755.4</v>
      </c>
      <c r="G153" s="120">
        <f t="shared" si="25"/>
        <v>95.100000000000009</v>
      </c>
      <c r="H153" s="120">
        <f t="shared" si="25"/>
        <v>2097.8000000000002</v>
      </c>
      <c r="I153" s="120">
        <f t="shared" si="25"/>
        <v>2004.3</v>
      </c>
      <c r="J153" s="120">
        <f t="shared" si="25"/>
        <v>1755.4</v>
      </c>
      <c r="K153" s="120">
        <f t="shared" si="25"/>
        <v>93.5</v>
      </c>
      <c r="L153" s="120">
        <f t="shared" ref="L153" si="26">SUM(H153/D153*100)</f>
        <v>98.312869059893174</v>
      </c>
    </row>
    <row r="154" spans="1:12">
      <c r="A154" s="209"/>
      <c r="B154" s="208" t="s">
        <v>394</v>
      </c>
      <c r="C154" s="126" t="s">
        <v>86</v>
      </c>
      <c r="D154" s="127">
        <v>668.5</v>
      </c>
      <c r="E154" s="127">
        <v>668.5</v>
      </c>
      <c r="F154" s="127">
        <v>643.79999999999995</v>
      </c>
      <c r="G154" s="127">
        <v>0</v>
      </c>
      <c r="H154" s="127">
        <v>668.5</v>
      </c>
      <c r="I154" s="127">
        <v>668.5</v>
      </c>
      <c r="J154" s="127">
        <v>643.79999999999995</v>
      </c>
      <c r="K154" s="127">
        <v>0</v>
      </c>
      <c r="L154" s="120"/>
    </row>
    <row r="155" spans="1:12" ht="17.45" customHeight="1">
      <c r="A155" s="209"/>
      <c r="B155" s="208"/>
      <c r="C155" s="126" t="s">
        <v>340</v>
      </c>
      <c r="D155" s="127">
        <v>11.7</v>
      </c>
      <c r="E155" s="127">
        <v>11.7</v>
      </c>
      <c r="F155" s="127">
        <v>11.5</v>
      </c>
      <c r="G155" s="127">
        <v>0</v>
      </c>
      <c r="H155" s="127">
        <v>11.7</v>
      </c>
      <c r="I155" s="127">
        <v>11.7</v>
      </c>
      <c r="J155" s="127">
        <v>11.5</v>
      </c>
      <c r="K155" s="127">
        <v>0</v>
      </c>
      <c r="L155" s="120"/>
    </row>
    <row r="156" spans="1:12" ht="16.149999999999999" customHeight="1">
      <c r="A156" s="209"/>
      <c r="B156" s="208"/>
      <c r="C156" s="126" t="s">
        <v>221</v>
      </c>
      <c r="D156" s="127">
        <v>5.0999999999999996</v>
      </c>
      <c r="E156" s="127">
        <v>5.0999999999999996</v>
      </c>
      <c r="F156" s="127">
        <v>5.0999999999999996</v>
      </c>
      <c r="G156" s="127">
        <v>0</v>
      </c>
      <c r="H156" s="127">
        <v>5.0999999999999996</v>
      </c>
      <c r="I156" s="127">
        <v>5.0999999999999996</v>
      </c>
      <c r="J156" s="127">
        <v>5.0999999999999996</v>
      </c>
      <c r="K156" s="127">
        <v>0</v>
      </c>
      <c r="L156" s="120"/>
    </row>
    <row r="157" spans="1:12">
      <c r="A157" s="209"/>
      <c r="B157" s="208"/>
      <c r="C157" s="126" t="s">
        <v>94</v>
      </c>
      <c r="D157" s="127">
        <v>161.69999999999999</v>
      </c>
      <c r="E157" s="127">
        <v>157.5</v>
      </c>
      <c r="F157" s="127">
        <v>28.1</v>
      </c>
      <c r="G157" s="127">
        <v>4.2</v>
      </c>
      <c r="H157" s="127">
        <v>126.6</v>
      </c>
      <c r="I157" s="127">
        <v>123.7</v>
      </c>
      <c r="J157" s="127">
        <v>28.1</v>
      </c>
      <c r="K157" s="127">
        <v>2.9</v>
      </c>
      <c r="L157" s="120"/>
    </row>
    <row r="158" spans="1:12">
      <c r="A158" s="209"/>
      <c r="B158" s="208"/>
      <c r="C158" s="126" t="s">
        <v>87</v>
      </c>
      <c r="D158" s="127">
        <v>1217.3</v>
      </c>
      <c r="E158" s="127">
        <v>1195.2</v>
      </c>
      <c r="F158" s="127">
        <v>1066.2</v>
      </c>
      <c r="G158" s="127">
        <v>22.1</v>
      </c>
      <c r="H158" s="127">
        <v>1216.7</v>
      </c>
      <c r="I158" s="127">
        <v>1194.5999999999999</v>
      </c>
      <c r="J158" s="127">
        <v>1066.2</v>
      </c>
      <c r="K158" s="127">
        <v>22.1</v>
      </c>
      <c r="L158" s="120"/>
    </row>
    <row r="159" spans="1:12" ht="16.149999999999999" customHeight="1">
      <c r="A159" s="209"/>
      <c r="B159" s="208"/>
      <c r="C159" s="126" t="s">
        <v>217</v>
      </c>
      <c r="D159" s="127">
        <v>0.7</v>
      </c>
      <c r="E159" s="127">
        <v>0.7</v>
      </c>
      <c r="F159" s="127">
        <v>0.7</v>
      </c>
      <c r="G159" s="127">
        <v>0</v>
      </c>
      <c r="H159" s="127">
        <v>0.7</v>
      </c>
      <c r="I159" s="127">
        <v>0.7</v>
      </c>
      <c r="J159" s="127">
        <v>0.7</v>
      </c>
      <c r="K159" s="127">
        <v>0</v>
      </c>
      <c r="L159" s="120"/>
    </row>
    <row r="160" spans="1:12" ht="20.45" customHeight="1">
      <c r="A160" s="209"/>
      <c r="B160" s="208" t="s">
        <v>387</v>
      </c>
      <c r="C160" s="126" t="s">
        <v>222</v>
      </c>
      <c r="D160" s="127">
        <v>38.6</v>
      </c>
      <c r="E160" s="127">
        <v>0</v>
      </c>
      <c r="F160" s="127">
        <v>0</v>
      </c>
      <c r="G160" s="127">
        <v>38.6</v>
      </c>
      <c r="H160" s="127">
        <v>38.5</v>
      </c>
      <c r="I160" s="127">
        <v>0</v>
      </c>
      <c r="J160" s="127">
        <v>0</v>
      </c>
      <c r="K160" s="127">
        <v>38.5</v>
      </c>
      <c r="L160" s="120"/>
    </row>
    <row r="161" spans="1:12" ht="26.25" customHeight="1">
      <c r="A161" s="209"/>
      <c r="B161" s="208"/>
      <c r="C161" s="126" t="s">
        <v>87</v>
      </c>
      <c r="D161" s="127">
        <v>30.2</v>
      </c>
      <c r="E161" s="127">
        <v>0</v>
      </c>
      <c r="F161" s="127">
        <v>0</v>
      </c>
      <c r="G161" s="127">
        <v>30.2</v>
      </c>
      <c r="H161" s="127">
        <v>30</v>
      </c>
      <c r="I161" s="127">
        <v>0</v>
      </c>
      <c r="J161" s="127">
        <v>0</v>
      </c>
      <c r="K161" s="127">
        <v>30</v>
      </c>
      <c r="L161" s="120"/>
    </row>
    <row r="162" spans="1:12" ht="18.600000000000001" customHeight="1">
      <c r="A162" s="199" t="s">
        <v>103</v>
      </c>
      <c r="B162" s="200"/>
      <c r="C162" s="201"/>
      <c r="D162" s="120">
        <f t="shared" ref="D162:K162" si="27">SUBTOTAL(9,D163:D170)</f>
        <v>2050.7000000000003</v>
      </c>
      <c r="E162" s="120">
        <f t="shared" si="27"/>
        <v>1916.3999999999999</v>
      </c>
      <c r="F162" s="120">
        <f t="shared" si="27"/>
        <v>1647.6</v>
      </c>
      <c r="G162" s="120">
        <f t="shared" si="27"/>
        <v>134.30000000000001</v>
      </c>
      <c r="H162" s="120">
        <f t="shared" si="27"/>
        <v>2011.7</v>
      </c>
      <c r="I162" s="120">
        <f t="shared" si="27"/>
        <v>1877.9</v>
      </c>
      <c r="J162" s="120">
        <f t="shared" si="27"/>
        <v>1645.6</v>
      </c>
      <c r="K162" s="120">
        <f t="shared" si="27"/>
        <v>133.80000000000001</v>
      </c>
      <c r="L162" s="120">
        <f t="shared" ref="L162" si="28">SUM(H162/D162*100)</f>
        <v>98.098210367191683</v>
      </c>
    </row>
    <row r="163" spans="1:12">
      <c r="A163" s="209"/>
      <c r="B163" s="208" t="s">
        <v>394</v>
      </c>
      <c r="C163" s="126" t="s">
        <v>86</v>
      </c>
      <c r="D163" s="127">
        <v>591.20000000000005</v>
      </c>
      <c r="E163" s="127">
        <v>591.20000000000005</v>
      </c>
      <c r="F163" s="127">
        <v>568.4</v>
      </c>
      <c r="G163" s="127">
        <v>0</v>
      </c>
      <c r="H163" s="127">
        <v>591.20000000000005</v>
      </c>
      <c r="I163" s="127">
        <v>591.20000000000005</v>
      </c>
      <c r="J163" s="127">
        <v>568.4</v>
      </c>
      <c r="K163" s="127">
        <v>0</v>
      </c>
      <c r="L163" s="120"/>
    </row>
    <row r="164" spans="1:12" ht="15.6" customHeight="1">
      <c r="A164" s="209"/>
      <c r="B164" s="208"/>
      <c r="C164" s="126" t="s">
        <v>340</v>
      </c>
      <c r="D164" s="127">
        <v>10.3</v>
      </c>
      <c r="E164" s="127">
        <v>10.3</v>
      </c>
      <c r="F164" s="127">
        <v>10.3</v>
      </c>
      <c r="G164" s="127">
        <v>0</v>
      </c>
      <c r="H164" s="127">
        <v>10.3</v>
      </c>
      <c r="I164" s="127">
        <v>10.3</v>
      </c>
      <c r="J164" s="127">
        <v>10.3</v>
      </c>
      <c r="K164" s="127">
        <v>0</v>
      </c>
      <c r="L164" s="120"/>
    </row>
    <row r="165" spans="1:12" ht="16.149999999999999" customHeight="1">
      <c r="A165" s="209"/>
      <c r="B165" s="208"/>
      <c r="C165" s="126" t="s">
        <v>221</v>
      </c>
      <c r="D165" s="127">
        <v>4.5</v>
      </c>
      <c r="E165" s="127">
        <v>4.5</v>
      </c>
      <c r="F165" s="127">
        <v>4.5</v>
      </c>
      <c r="G165" s="127">
        <v>0</v>
      </c>
      <c r="H165" s="127">
        <v>4.5</v>
      </c>
      <c r="I165" s="127">
        <v>4.5</v>
      </c>
      <c r="J165" s="127">
        <v>4.5</v>
      </c>
      <c r="K165" s="127">
        <v>0</v>
      </c>
      <c r="L165" s="120"/>
    </row>
    <row r="166" spans="1:12">
      <c r="A166" s="209"/>
      <c r="B166" s="208"/>
      <c r="C166" s="126" t="s">
        <v>94</v>
      </c>
      <c r="D166" s="127">
        <v>164.2</v>
      </c>
      <c r="E166" s="127">
        <v>143.6</v>
      </c>
      <c r="F166" s="127">
        <v>20.5</v>
      </c>
      <c r="G166" s="127">
        <v>20.6</v>
      </c>
      <c r="H166" s="127">
        <v>130.9</v>
      </c>
      <c r="I166" s="127">
        <v>110.3</v>
      </c>
      <c r="J166" s="127">
        <v>18.5</v>
      </c>
      <c r="K166" s="127">
        <v>20.6</v>
      </c>
      <c r="L166" s="120"/>
    </row>
    <row r="167" spans="1:12">
      <c r="A167" s="209"/>
      <c r="B167" s="208"/>
      <c r="C167" s="126" t="s">
        <v>87</v>
      </c>
      <c r="D167" s="127">
        <v>1178.7</v>
      </c>
      <c r="E167" s="127">
        <v>1164.5999999999999</v>
      </c>
      <c r="F167" s="127">
        <v>1041.8</v>
      </c>
      <c r="G167" s="127">
        <v>14.1</v>
      </c>
      <c r="H167" s="127">
        <v>1173.3</v>
      </c>
      <c r="I167" s="127">
        <v>1159.4000000000001</v>
      </c>
      <c r="J167" s="127">
        <v>1041.8</v>
      </c>
      <c r="K167" s="127">
        <v>13.9</v>
      </c>
      <c r="L167" s="120"/>
    </row>
    <row r="168" spans="1:12" ht="15.6" customHeight="1">
      <c r="A168" s="209"/>
      <c r="B168" s="208"/>
      <c r="C168" s="126" t="s">
        <v>217</v>
      </c>
      <c r="D168" s="127">
        <v>2.2000000000000002</v>
      </c>
      <c r="E168" s="127">
        <v>2.2000000000000002</v>
      </c>
      <c r="F168" s="127">
        <v>2.1</v>
      </c>
      <c r="G168" s="127">
        <v>0</v>
      </c>
      <c r="H168" s="127">
        <v>2.2000000000000002</v>
      </c>
      <c r="I168" s="127">
        <v>2.2000000000000002</v>
      </c>
      <c r="J168" s="127">
        <v>2.1</v>
      </c>
      <c r="K168" s="127">
        <v>0</v>
      </c>
      <c r="L168" s="120"/>
    </row>
    <row r="169" spans="1:12" ht="18.600000000000001" customHeight="1">
      <c r="A169" s="209"/>
      <c r="B169" s="208" t="s">
        <v>387</v>
      </c>
      <c r="C169" s="126" t="s">
        <v>222</v>
      </c>
      <c r="D169" s="127">
        <v>28</v>
      </c>
      <c r="E169" s="127">
        <v>0</v>
      </c>
      <c r="F169" s="127">
        <v>0</v>
      </c>
      <c r="G169" s="127">
        <v>28</v>
      </c>
      <c r="H169" s="127">
        <v>27.9</v>
      </c>
      <c r="I169" s="127">
        <v>0</v>
      </c>
      <c r="J169" s="127">
        <v>0</v>
      </c>
      <c r="K169" s="127">
        <v>27.9</v>
      </c>
      <c r="L169" s="120"/>
    </row>
    <row r="170" spans="1:12" ht="25.15" customHeight="1">
      <c r="A170" s="209"/>
      <c r="B170" s="208"/>
      <c r="C170" s="126" t="s">
        <v>87</v>
      </c>
      <c r="D170" s="127">
        <v>71.599999999999994</v>
      </c>
      <c r="E170" s="127">
        <v>0</v>
      </c>
      <c r="F170" s="127">
        <v>0</v>
      </c>
      <c r="G170" s="127">
        <v>71.599999999999994</v>
      </c>
      <c r="H170" s="127">
        <v>71.400000000000006</v>
      </c>
      <c r="I170" s="127">
        <v>0</v>
      </c>
      <c r="J170" s="127">
        <v>0</v>
      </c>
      <c r="K170" s="127">
        <v>71.400000000000006</v>
      </c>
      <c r="L170" s="120"/>
    </row>
    <row r="171" spans="1:12" ht="21" customHeight="1">
      <c r="A171" s="199" t="s">
        <v>104</v>
      </c>
      <c r="B171" s="200"/>
      <c r="C171" s="201"/>
      <c r="D171" s="120">
        <f t="shared" ref="D171:K171" si="29">SUBTOTAL(9,D172:D179)</f>
        <v>1575.2</v>
      </c>
      <c r="E171" s="120">
        <f t="shared" si="29"/>
        <v>1526.8000000000002</v>
      </c>
      <c r="F171" s="120">
        <f t="shared" si="29"/>
        <v>1335.0000000000002</v>
      </c>
      <c r="G171" s="120">
        <f t="shared" si="29"/>
        <v>48.400000000000006</v>
      </c>
      <c r="H171" s="120">
        <f t="shared" si="29"/>
        <v>1537.4999999999998</v>
      </c>
      <c r="I171" s="120">
        <f t="shared" si="29"/>
        <v>1490.1</v>
      </c>
      <c r="J171" s="120">
        <f t="shared" si="29"/>
        <v>1331.3000000000002</v>
      </c>
      <c r="K171" s="120">
        <f t="shared" si="29"/>
        <v>47.400000000000006</v>
      </c>
      <c r="L171" s="120">
        <f t="shared" ref="L171" si="30">SUM(H171/D171*100)</f>
        <v>97.606653123412883</v>
      </c>
    </row>
    <row r="172" spans="1:12">
      <c r="A172" s="209"/>
      <c r="B172" s="208" t="s">
        <v>382</v>
      </c>
      <c r="C172" s="126" t="s">
        <v>86</v>
      </c>
      <c r="D172" s="127">
        <v>560.1</v>
      </c>
      <c r="E172" s="127">
        <v>558.70000000000005</v>
      </c>
      <c r="F172" s="127">
        <v>538.70000000000005</v>
      </c>
      <c r="G172" s="127">
        <v>1.4</v>
      </c>
      <c r="H172" s="127">
        <v>560.1</v>
      </c>
      <c r="I172" s="127">
        <v>558.70000000000005</v>
      </c>
      <c r="J172" s="127">
        <v>538.70000000000005</v>
      </c>
      <c r="K172" s="127">
        <v>1.4</v>
      </c>
      <c r="L172" s="120"/>
    </row>
    <row r="173" spans="1:12" ht="18" customHeight="1">
      <c r="A173" s="209"/>
      <c r="B173" s="208"/>
      <c r="C173" s="126" t="s">
        <v>340</v>
      </c>
      <c r="D173" s="127">
        <v>12.9</v>
      </c>
      <c r="E173" s="127">
        <v>12.9</v>
      </c>
      <c r="F173" s="127">
        <v>12.7</v>
      </c>
      <c r="G173" s="127">
        <v>0</v>
      </c>
      <c r="H173" s="127">
        <v>12.9</v>
      </c>
      <c r="I173" s="127">
        <v>12.9</v>
      </c>
      <c r="J173" s="127">
        <v>12.7</v>
      </c>
      <c r="K173" s="127">
        <v>0</v>
      </c>
      <c r="L173" s="120"/>
    </row>
    <row r="174" spans="1:12" ht="15" customHeight="1">
      <c r="A174" s="209"/>
      <c r="B174" s="208"/>
      <c r="C174" s="126" t="s">
        <v>221</v>
      </c>
      <c r="D174" s="127">
        <v>5.7</v>
      </c>
      <c r="E174" s="127">
        <v>5.7</v>
      </c>
      <c r="F174" s="127">
        <v>5.6</v>
      </c>
      <c r="G174" s="127">
        <v>0</v>
      </c>
      <c r="H174" s="127">
        <v>5.7</v>
      </c>
      <c r="I174" s="127">
        <v>5.7</v>
      </c>
      <c r="J174" s="127">
        <v>5.6</v>
      </c>
      <c r="K174" s="127">
        <v>0</v>
      </c>
      <c r="L174" s="120"/>
    </row>
    <row r="175" spans="1:12">
      <c r="A175" s="209"/>
      <c r="B175" s="208"/>
      <c r="C175" s="126" t="s">
        <v>94</v>
      </c>
      <c r="D175" s="127">
        <v>64.099999999999994</v>
      </c>
      <c r="E175" s="127">
        <v>64.099999999999994</v>
      </c>
      <c r="F175" s="127">
        <v>7.2</v>
      </c>
      <c r="G175" s="127">
        <v>0</v>
      </c>
      <c r="H175" s="127">
        <v>27.9</v>
      </c>
      <c r="I175" s="127">
        <v>27.9</v>
      </c>
      <c r="J175" s="127">
        <v>3.5</v>
      </c>
      <c r="K175" s="127">
        <v>0</v>
      </c>
      <c r="L175" s="120"/>
    </row>
    <row r="176" spans="1:12">
      <c r="A176" s="209"/>
      <c r="B176" s="208"/>
      <c r="C176" s="126" t="s">
        <v>87</v>
      </c>
      <c r="D176" s="127">
        <v>887.6</v>
      </c>
      <c r="E176" s="127">
        <v>878.9</v>
      </c>
      <c r="F176" s="127">
        <v>764.4</v>
      </c>
      <c r="G176" s="127">
        <v>8.6999999999999993</v>
      </c>
      <c r="H176" s="127">
        <v>887</v>
      </c>
      <c r="I176" s="127">
        <v>878.4</v>
      </c>
      <c r="J176" s="127">
        <v>764.4</v>
      </c>
      <c r="K176" s="127">
        <v>8.6</v>
      </c>
      <c r="L176" s="120"/>
    </row>
    <row r="177" spans="1:12" ht="15.6" customHeight="1">
      <c r="A177" s="209"/>
      <c r="B177" s="208"/>
      <c r="C177" s="126" t="s">
        <v>217</v>
      </c>
      <c r="D177" s="127">
        <v>6.5</v>
      </c>
      <c r="E177" s="127">
        <v>6.5</v>
      </c>
      <c r="F177" s="127">
        <v>6.4</v>
      </c>
      <c r="G177" s="127">
        <v>0</v>
      </c>
      <c r="H177" s="127">
        <v>6.5</v>
      </c>
      <c r="I177" s="127">
        <v>6.5</v>
      </c>
      <c r="J177" s="127">
        <v>6.4</v>
      </c>
      <c r="K177" s="127">
        <v>0</v>
      </c>
      <c r="L177" s="120"/>
    </row>
    <row r="178" spans="1:12" ht="20.45" customHeight="1">
      <c r="A178" s="209"/>
      <c r="B178" s="208" t="s">
        <v>387</v>
      </c>
      <c r="C178" s="126" t="s">
        <v>222</v>
      </c>
      <c r="D178" s="127">
        <v>20.6</v>
      </c>
      <c r="E178" s="127">
        <v>0</v>
      </c>
      <c r="F178" s="127">
        <v>0</v>
      </c>
      <c r="G178" s="127">
        <v>20.6</v>
      </c>
      <c r="H178" s="127">
        <v>19.8</v>
      </c>
      <c r="I178" s="127">
        <v>0</v>
      </c>
      <c r="J178" s="127">
        <v>0</v>
      </c>
      <c r="K178" s="127">
        <v>19.8</v>
      </c>
      <c r="L178" s="120"/>
    </row>
    <row r="179" spans="1:12" ht="22.15" customHeight="1">
      <c r="A179" s="209"/>
      <c r="B179" s="208"/>
      <c r="C179" s="126" t="s">
        <v>87</v>
      </c>
      <c r="D179" s="127">
        <v>17.7</v>
      </c>
      <c r="E179" s="127">
        <v>0</v>
      </c>
      <c r="F179" s="127">
        <v>0</v>
      </c>
      <c r="G179" s="127">
        <v>17.7</v>
      </c>
      <c r="H179" s="127">
        <v>17.600000000000001</v>
      </c>
      <c r="I179" s="127">
        <v>0</v>
      </c>
      <c r="J179" s="127">
        <v>0</v>
      </c>
      <c r="K179" s="127">
        <v>17.600000000000001</v>
      </c>
      <c r="L179" s="120"/>
    </row>
    <row r="180" spans="1:12" ht="18.600000000000001" customHeight="1">
      <c r="A180" s="199" t="s">
        <v>42</v>
      </c>
      <c r="B180" s="200"/>
      <c r="C180" s="201"/>
      <c r="D180" s="120">
        <f t="shared" ref="D180:K180" si="31">SUBTOTAL(9,D181:D185)</f>
        <v>2055.5</v>
      </c>
      <c r="E180" s="120">
        <f t="shared" si="31"/>
        <v>2029.6999999999998</v>
      </c>
      <c r="F180" s="120">
        <f t="shared" si="31"/>
        <v>1720.2</v>
      </c>
      <c r="G180" s="120">
        <f t="shared" si="31"/>
        <v>25.8</v>
      </c>
      <c r="H180" s="120">
        <f t="shared" si="31"/>
        <v>2047.8000000000002</v>
      </c>
      <c r="I180" s="120">
        <f t="shared" si="31"/>
        <v>2022</v>
      </c>
      <c r="J180" s="120">
        <f t="shared" si="31"/>
        <v>1720.2</v>
      </c>
      <c r="K180" s="120">
        <f t="shared" si="31"/>
        <v>25.8</v>
      </c>
      <c r="L180" s="120">
        <f t="shared" ref="L180" si="32">SUM(H180/D180*100)</f>
        <v>99.625395280953541</v>
      </c>
    </row>
    <row r="181" spans="1:12">
      <c r="A181" s="209"/>
      <c r="B181" s="208" t="s">
        <v>394</v>
      </c>
      <c r="C181" s="126" t="s">
        <v>86</v>
      </c>
      <c r="D181" s="127">
        <v>619.1</v>
      </c>
      <c r="E181" s="127">
        <v>616.1</v>
      </c>
      <c r="F181" s="127">
        <v>587.79999999999995</v>
      </c>
      <c r="G181" s="127">
        <v>3</v>
      </c>
      <c r="H181" s="127">
        <v>619.1</v>
      </c>
      <c r="I181" s="127">
        <v>616.1</v>
      </c>
      <c r="J181" s="127">
        <v>587.79999999999995</v>
      </c>
      <c r="K181" s="127">
        <v>3</v>
      </c>
      <c r="L181" s="120"/>
    </row>
    <row r="182" spans="1:12" ht="15" customHeight="1">
      <c r="A182" s="209"/>
      <c r="B182" s="208"/>
      <c r="C182" s="126" t="s">
        <v>340</v>
      </c>
      <c r="D182" s="127">
        <v>6.1</v>
      </c>
      <c r="E182" s="127">
        <v>6.1</v>
      </c>
      <c r="F182" s="127">
        <v>6.1</v>
      </c>
      <c r="G182" s="127">
        <v>0</v>
      </c>
      <c r="H182" s="127">
        <v>6.1</v>
      </c>
      <c r="I182" s="127">
        <v>6.1</v>
      </c>
      <c r="J182" s="127">
        <v>6.1</v>
      </c>
      <c r="K182" s="127">
        <v>0</v>
      </c>
      <c r="L182" s="120"/>
    </row>
    <row r="183" spans="1:12" ht="18.600000000000001" customHeight="1">
      <c r="A183" s="209"/>
      <c r="B183" s="208"/>
      <c r="C183" s="126" t="s">
        <v>221</v>
      </c>
      <c r="D183" s="127">
        <v>2.6</v>
      </c>
      <c r="E183" s="127">
        <v>2.6</v>
      </c>
      <c r="F183" s="127">
        <v>2.6</v>
      </c>
      <c r="G183" s="127">
        <v>0</v>
      </c>
      <c r="H183" s="127">
        <v>2.6</v>
      </c>
      <c r="I183" s="127">
        <v>2.6</v>
      </c>
      <c r="J183" s="127">
        <v>2.6</v>
      </c>
      <c r="K183" s="127">
        <v>0</v>
      </c>
      <c r="L183" s="120"/>
    </row>
    <row r="184" spans="1:12">
      <c r="A184" s="209"/>
      <c r="B184" s="208"/>
      <c r="C184" s="126" t="s">
        <v>94</v>
      </c>
      <c r="D184" s="127">
        <v>128.6</v>
      </c>
      <c r="E184" s="127">
        <v>105.8</v>
      </c>
      <c r="F184" s="127">
        <v>21.2</v>
      </c>
      <c r="G184" s="127">
        <v>22.8</v>
      </c>
      <c r="H184" s="127">
        <v>122.6</v>
      </c>
      <c r="I184" s="127">
        <v>99.8</v>
      </c>
      <c r="J184" s="127">
        <v>21.2</v>
      </c>
      <c r="K184" s="127">
        <v>22.8</v>
      </c>
      <c r="L184" s="120"/>
    </row>
    <row r="185" spans="1:12">
      <c r="A185" s="209"/>
      <c r="B185" s="208"/>
      <c r="C185" s="126" t="s">
        <v>87</v>
      </c>
      <c r="D185" s="127">
        <v>1299.0999999999999</v>
      </c>
      <c r="E185" s="127">
        <v>1299.0999999999999</v>
      </c>
      <c r="F185" s="127">
        <v>1102.5</v>
      </c>
      <c r="G185" s="127">
        <v>0</v>
      </c>
      <c r="H185" s="127">
        <v>1297.4000000000001</v>
      </c>
      <c r="I185" s="127">
        <v>1297.4000000000001</v>
      </c>
      <c r="J185" s="127">
        <v>1102.5</v>
      </c>
      <c r="K185" s="127">
        <v>0</v>
      </c>
      <c r="L185" s="120"/>
    </row>
    <row r="186" spans="1:12" ht="19.899999999999999" customHeight="1">
      <c r="A186" s="199" t="s">
        <v>68</v>
      </c>
      <c r="B186" s="200"/>
      <c r="C186" s="201"/>
      <c r="D186" s="120">
        <f t="shared" ref="D186:K186" si="33">SUBTOTAL(9,D187:D188)</f>
        <v>1491.3000000000002</v>
      </c>
      <c r="E186" s="120">
        <f t="shared" si="33"/>
        <v>1310.6999999999998</v>
      </c>
      <c r="F186" s="120">
        <f t="shared" si="33"/>
        <v>972.7</v>
      </c>
      <c r="G186" s="120">
        <f t="shared" si="33"/>
        <v>180.6</v>
      </c>
      <c r="H186" s="120">
        <f t="shared" si="33"/>
        <v>1370</v>
      </c>
      <c r="I186" s="120">
        <f t="shared" si="33"/>
        <v>1194.7</v>
      </c>
      <c r="J186" s="120">
        <f t="shared" si="33"/>
        <v>889</v>
      </c>
      <c r="K186" s="120">
        <f t="shared" si="33"/>
        <v>175.3</v>
      </c>
      <c r="L186" s="120">
        <f t="shared" ref="L186" si="34">SUM(H186/D186*100)</f>
        <v>91.86615704418962</v>
      </c>
    </row>
    <row r="187" spans="1:12" ht="19.149999999999999" customHeight="1">
      <c r="A187" s="209"/>
      <c r="B187" s="208" t="s">
        <v>391</v>
      </c>
      <c r="C187" s="126" t="s">
        <v>94</v>
      </c>
      <c r="D187" s="127">
        <v>329.9</v>
      </c>
      <c r="E187" s="127">
        <v>329.9</v>
      </c>
      <c r="F187" s="127">
        <v>156.69999999999999</v>
      </c>
      <c r="G187" s="127">
        <v>0</v>
      </c>
      <c r="H187" s="127">
        <v>216.7</v>
      </c>
      <c r="I187" s="127">
        <v>216.7</v>
      </c>
      <c r="J187" s="127">
        <v>73</v>
      </c>
      <c r="K187" s="127">
        <v>0</v>
      </c>
      <c r="L187" s="120"/>
    </row>
    <row r="188" spans="1:12" ht="24.6" customHeight="1">
      <c r="A188" s="209"/>
      <c r="B188" s="208"/>
      <c r="C188" s="126" t="s">
        <v>87</v>
      </c>
      <c r="D188" s="127">
        <v>1161.4000000000001</v>
      </c>
      <c r="E188" s="127">
        <v>980.8</v>
      </c>
      <c r="F188" s="127">
        <v>816</v>
      </c>
      <c r="G188" s="127">
        <v>180.6</v>
      </c>
      <c r="H188" s="127">
        <v>1153.3</v>
      </c>
      <c r="I188" s="127">
        <v>978</v>
      </c>
      <c r="J188" s="127">
        <v>816</v>
      </c>
      <c r="K188" s="127">
        <v>175.3</v>
      </c>
      <c r="L188" s="120"/>
    </row>
    <row r="189" spans="1:12" ht="28.9" customHeight="1">
      <c r="A189" s="199" t="s">
        <v>57</v>
      </c>
      <c r="B189" s="200"/>
      <c r="C189" s="201"/>
      <c r="D189" s="120">
        <f t="shared" ref="D189:K189" si="35">SUBTOTAL(9,D190:D192)</f>
        <v>554.59999999999991</v>
      </c>
      <c r="E189" s="120">
        <f t="shared" si="35"/>
        <v>377.6</v>
      </c>
      <c r="F189" s="120">
        <f t="shared" si="35"/>
        <v>180.9</v>
      </c>
      <c r="G189" s="120">
        <f t="shared" si="35"/>
        <v>177</v>
      </c>
      <c r="H189" s="120">
        <f t="shared" si="35"/>
        <v>485.3</v>
      </c>
      <c r="I189" s="120">
        <f t="shared" si="35"/>
        <v>344</v>
      </c>
      <c r="J189" s="120">
        <f t="shared" si="35"/>
        <v>178.79999999999998</v>
      </c>
      <c r="K189" s="120">
        <f t="shared" si="35"/>
        <v>141.30000000000001</v>
      </c>
      <c r="L189" s="120">
        <f t="shared" ref="L189" si="36">SUM(H189/D189*100)</f>
        <v>87.504507753335758</v>
      </c>
    </row>
    <row r="190" spans="1:12">
      <c r="A190" s="209"/>
      <c r="B190" s="208" t="s">
        <v>395</v>
      </c>
      <c r="C190" s="126" t="s">
        <v>85</v>
      </c>
      <c r="D190" s="127">
        <v>37.200000000000003</v>
      </c>
      <c r="E190" s="127">
        <v>16</v>
      </c>
      <c r="F190" s="127">
        <v>0</v>
      </c>
      <c r="G190" s="127">
        <v>21.2</v>
      </c>
      <c r="H190" s="127">
        <v>0</v>
      </c>
      <c r="I190" s="127">
        <v>0</v>
      </c>
      <c r="J190" s="127">
        <v>0</v>
      </c>
      <c r="K190" s="127">
        <v>0</v>
      </c>
      <c r="L190" s="120"/>
    </row>
    <row r="191" spans="1:12">
      <c r="A191" s="209"/>
      <c r="B191" s="208"/>
      <c r="C191" s="126" t="s">
        <v>94</v>
      </c>
      <c r="D191" s="127">
        <v>134</v>
      </c>
      <c r="E191" s="127">
        <v>132.5</v>
      </c>
      <c r="F191" s="127">
        <v>38.1</v>
      </c>
      <c r="G191" s="127">
        <v>1.5</v>
      </c>
      <c r="H191" s="127">
        <v>126</v>
      </c>
      <c r="I191" s="127">
        <v>124.6</v>
      </c>
      <c r="J191" s="127">
        <v>38.1</v>
      </c>
      <c r="K191" s="127">
        <v>1.4</v>
      </c>
      <c r="L191" s="120"/>
    </row>
    <row r="192" spans="1:12">
      <c r="A192" s="209"/>
      <c r="B192" s="208"/>
      <c r="C192" s="126" t="s">
        <v>87</v>
      </c>
      <c r="D192" s="127">
        <v>383.4</v>
      </c>
      <c r="E192" s="127">
        <v>229.1</v>
      </c>
      <c r="F192" s="127">
        <v>142.80000000000001</v>
      </c>
      <c r="G192" s="127">
        <v>154.30000000000001</v>
      </c>
      <c r="H192" s="127">
        <v>359.3</v>
      </c>
      <c r="I192" s="127">
        <v>219.4</v>
      </c>
      <c r="J192" s="127">
        <v>140.69999999999999</v>
      </c>
      <c r="K192" s="127">
        <v>139.9</v>
      </c>
      <c r="L192" s="120"/>
    </row>
    <row r="193" spans="1:12" ht="19.149999999999999" customHeight="1">
      <c r="A193" s="199" t="s">
        <v>61</v>
      </c>
      <c r="B193" s="200"/>
      <c r="C193" s="201"/>
      <c r="D193" s="120">
        <f t="shared" ref="D193:K193" si="37">SUBTOTAL(9,D194:D196)</f>
        <v>2285.9</v>
      </c>
      <c r="E193" s="120">
        <f t="shared" si="37"/>
        <v>2278.3000000000002</v>
      </c>
      <c r="F193" s="120">
        <f t="shared" si="37"/>
        <v>1884.5</v>
      </c>
      <c r="G193" s="120">
        <f t="shared" si="37"/>
        <v>7.6</v>
      </c>
      <c r="H193" s="120">
        <f t="shared" si="37"/>
        <v>2248.4</v>
      </c>
      <c r="I193" s="120">
        <f t="shared" si="37"/>
        <v>2240.9</v>
      </c>
      <c r="J193" s="120">
        <f t="shared" si="37"/>
        <v>1884.5</v>
      </c>
      <c r="K193" s="120">
        <f t="shared" si="37"/>
        <v>7.5</v>
      </c>
      <c r="L193" s="120">
        <f t="shared" ref="L193" si="38">SUM(H193/D193*100)</f>
        <v>98.359508289951435</v>
      </c>
    </row>
    <row r="194" spans="1:12">
      <c r="A194" s="209"/>
      <c r="B194" s="208" t="s">
        <v>386</v>
      </c>
      <c r="C194" s="126" t="s">
        <v>94</v>
      </c>
      <c r="D194" s="127">
        <v>65.900000000000006</v>
      </c>
      <c r="E194" s="127">
        <v>63.1</v>
      </c>
      <c r="F194" s="127">
        <v>15.4</v>
      </c>
      <c r="G194" s="127">
        <v>2.8</v>
      </c>
      <c r="H194" s="127">
        <v>46.2</v>
      </c>
      <c r="I194" s="127">
        <v>43.5</v>
      </c>
      <c r="J194" s="127">
        <v>15.4</v>
      </c>
      <c r="K194" s="127">
        <v>2.7</v>
      </c>
      <c r="L194" s="120"/>
    </row>
    <row r="195" spans="1:12">
      <c r="A195" s="209"/>
      <c r="B195" s="208"/>
      <c r="C195" s="126" t="s">
        <v>87</v>
      </c>
      <c r="D195" s="127">
        <v>2103.6999999999998</v>
      </c>
      <c r="E195" s="127">
        <v>2098.9</v>
      </c>
      <c r="F195" s="127">
        <v>1754.5</v>
      </c>
      <c r="G195" s="127">
        <v>4.8</v>
      </c>
      <c r="H195" s="127">
        <v>2085.9</v>
      </c>
      <c r="I195" s="127">
        <v>2081.1</v>
      </c>
      <c r="J195" s="127">
        <v>1754.5</v>
      </c>
      <c r="K195" s="127">
        <v>4.8</v>
      </c>
      <c r="L195" s="120"/>
    </row>
    <row r="196" spans="1:12">
      <c r="A196" s="209"/>
      <c r="B196" s="208"/>
      <c r="C196" s="126" t="s">
        <v>89</v>
      </c>
      <c r="D196" s="127">
        <v>116.3</v>
      </c>
      <c r="E196" s="127">
        <v>116.3</v>
      </c>
      <c r="F196" s="127">
        <v>114.6</v>
      </c>
      <c r="G196" s="127">
        <v>0</v>
      </c>
      <c r="H196" s="127">
        <v>116.3</v>
      </c>
      <c r="I196" s="127">
        <v>116.3</v>
      </c>
      <c r="J196" s="127">
        <v>114.6</v>
      </c>
      <c r="K196" s="127">
        <v>0</v>
      </c>
      <c r="L196" s="120"/>
    </row>
    <row r="197" spans="1:12" ht="18" customHeight="1">
      <c r="A197" s="199" t="s">
        <v>105</v>
      </c>
      <c r="B197" s="200"/>
      <c r="C197" s="201"/>
      <c r="D197" s="120">
        <f t="shared" ref="D197:K197" si="39">SUBTOTAL(9,D198:D198)</f>
        <v>436.2</v>
      </c>
      <c r="E197" s="120">
        <f t="shared" si="39"/>
        <v>30.6</v>
      </c>
      <c r="F197" s="120">
        <f t="shared" si="39"/>
        <v>0</v>
      </c>
      <c r="G197" s="120">
        <f t="shared" si="39"/>
        <v>405.6</v>
      </c>
      <c r="H197" s="120">
        <f t="shared" si="39"/>
        <v>435.3</v>
      </c>
      <c r="I197" s="120">
        <f t="shared" si="39"/>
        <v>29.7</v>
      </c>
      <c r="J197" s="120">
        <f t="shared" si="39"/>
        <v>0</v>
      </c>
      <c r="K197" s="120">
        <f t="shared" si="39"/>
        <v>405.6</v>
      </c>
      <c r="L197" s="120">
        <f t="shared" ref="L197" si="40">SUM(H197/D197*100)</f>
        <v>99.793672627235225</v>
      </c>
    </row>
    <row r="198" spans="1:12" ht="45.6" customHeight="1">
      <c r="A198" s="125"/>
      <c r="B198" s="125" t="s">
        <v>390</v>
      </c>
      <c r="C198" s="126" t="s">
        <v>87</v>
      </c>
      <c r="D198" s="127">
        <v>436.2</v>
      </c>
      <c r="E198" s="127">
        <v>30.6</v>
      </c>
      <c r="F198" s="127">
        <v>0</v>
      </c>
      <c r="G198" s="127">
        <v>405.6</v>
      </c>
      <c r="H198" s="127">
        <v>435.3</v>
      </c>
      <c r="I198" s="127">
        <v>29.7</v>
      </c>
      <c r="J198" s="127">
        <v>0</v>
      </c>
      <c r="K198" s="127">
        <v>405.6</v>
      </c>
      <c r="L198" s="120"/>
    </row>
    <row r="199" spans="1:12" ht="18.600000000000001" customHeight="1">
      <c r="A199" s="199" t="s">
        <v>106</v>
      </c>
      <c r="B199" s="200"/>
      <c r="C199" s="201"/>
      <c r="D199" s="120">
        <f t="shared" ref="D199:K199" si="41">SUBTOTAL(9,D200:D200)</f>
        <v>963</v>
      </c>
      <c r="E199" s="120">
        <f t="shared" si="41"/>
        <v>279.7</v>
      </c>
      <c r="F199" s="120">
        <f t="shared" si="41"/>
        <v>0</v>
      </c>
      <c r="G199" s="120">
        <f t="shared" si="41"/>
        <v>683.3</v>
      </c>
      <c r="H199" s="120">
        <f t="shared" si="41"/>
        <v>956.2</v>
      </c>
      <c r="I199" s="120">
        <f t="shared" si="41"/>
        <v>272.89999999999998</v>
      </c>
      <c r="J199" s="120">
        <f t="shared" si="41"/>
        <v>0</v>
      </c>
      <c r="K199" s="120">
        <f t="shared" si="41"/>
        <v>683.3</v>
      </c>
      <c r="L199" s="120">
        <f t="shared" ref="L199" si="42">SUM(H199/D199*100)</f>
        <v>99.293873312564912</v>
      </c>
    </row>
    <row r="200" spans="1:12" ht="45" customHeight="1">
      <c r="A200" s="125"/>
      <c r="B200" s="125" t="s">
        <v>390</v>
      </c>
      <c r="C200" s="126" t="s">
        <v>87</v>
      </c>
      <c r="D200" s="127">
        <v>963</v>
      </c>
      <c r="E200" s="127">
        <v>279.7</v>
      </c>
      <c r="F200" s="127">
        <v>0</v>
      </c>
      <c r="G200" s="127">
        <v>683.3</v>
      </c>
      <c r="H200" s="127">
        <v>956.2</v>
      </c>
      <c r="I200" s="127">
        <v>272.89999999999998</v>
      </c>
      <c r="J200" s="127">
        <v>0</v>
      </c>
      <c r="K200" s="127">
        <v>683.3</v>
      </c>
      <c r="L200" s="120"/>
    </row>
    <row r="201" spans="1:12" ht="21" customHeight="1">
      <c r="A201" s="199" t="s">
        <v>64</v>
      </c>
      <c r="B201" s="200"/>
      <c r="C201" s="201"/>
      <c r="D201" s="120">
        <f t="shared" ref="D201:K201" si="43">SUBTOTAL(9,D202:D204)</f>
        <v>1160.7</v>
      </c>
      <c r="E201" s="120">
        <f t="shared" si="43"/>
        <v>1152.4000000000001</v>
      </c>
      <c r="F201" s="120">
        <f t="shared" si="43"/>
        <v>898.1</v>
      </c>
      <c r="G201" s="120">
        <f t="shared" si="43"/>
        <v>8.3000000000000007</v>
      </c>
      <c r="H201" s="120">
        <f t="shared" si="43"/>
        <v>1135.5</v>
      </c>
      <c r="I201" s="120">
        <f t="shared" si="43"/>
        <v>1127.2</v>
      </c>
      <c r="J201" s="120">
        <f t="shared" si="43"/>
        <v>887.7</v>
      </c>
      <c r="K201" s="120">
        <f t="shared" si="43"/>
        <v>8.3000000000000007</v>
      </c>
      <c r="L201" s="120">
        <f t="shared" ref="L201" si="44">SUM(H201/D201*100)</f>
        <v>97.828896355647458</v>
      </c>
    </row>
    <row r="202" spans="1:12">
      <c r="A202" s="209"/>
      <c r="B202" s="208" t="s">
        <v>396</v>
      </c>
      <c r="C202" s="126" t="s">
        <v>94</v>
      </c>
      <c r="D202" s="127">
        <v>52.5</v>
      </c>
      <c r="E202" s="127">
        <v>52.5</v>
      </c>
      <c r="F202" s="127">
        <v>29.7</v>
      </c>
      <c r="G202" s="127">
        <v>0</v>
      </c>
      <c r="H202" s="127">
        <v>49.1</v>
      </c>
      <c r="I202" s="127">
        <v>49.1</v>
      </c>
      <c r="J202" s="127">
        <v>29.7</v>
      </c>
      <c r="K202" s="127">
        <v>0</v>
      </c>
      <c r="L202" s="120"/>
    </row>
    <row r="203" spans="1:12">
      <c r="A203" s="209"/>
      <c r="B203" s="208"/>
      <c r="C203" s="126" t="s">
        <v>87</v>
      </c>
      <c r="D203" s="127">
        <v>1037.7</v>
      </c>
      <c r="E203" s="127">
        <v>1029.4000000000001</v>
      </c>
      <c r="F203" s="127">
        <v>798.8</v>
      </c>
      <c r="G203" s="127">
        <v>8.3000000000000007</v>
      </c>
      <c r="H203" s="127">
        <v>1015.9</v>
      </c>
      <c r="I203" s="127">
        <v>1007.6</v>
      </c>
      <c r="J203" s="127">
        <v>788.4</v>
      </c>
      <c r="K203" s="127">
        <v>8.3000000000000007</v>
      </c>
      <c r="L203" s="120"/>
    </row>
    <row r="204" spans="1:12">
      <c r="A204" s="209"/>
      <c r="B204" s="208"/>
      <c r="C204" s="126" t="s">
        <v>89</v>
      </c>
      <c r="D204" s="127">
        <v>70.5</v>
      </c>
      <c r="E204" s="127">
        <v>70.5</v>
      </c>
      <c r="F204" s="127">
        <v>69.599999999999994</v>
      </c>
      <c r="G204" s="127">
        <v>0</v>
      </c>
      <c r="H204" s="127">
        <v>70.5</v>
      </c>
      <c r="I204" s="127">
        <v>70.5</v>
      </c>
      <c r="J204" s="127">
        <v>69.599999999999994</v>
      </c>
      <c r="K204" s="127">
        <v>0</v>
      </c>
      <c r="L204" s="120"/>
    </row>
    <row r="205" spans="1:12" ht="19.899999999999999" customHeight="1">
      <c r="A205" s="199" t="s">
        <v>27</v>
      </c>
      <c r="B205" s="200"/>
      <c r="C205" s="201"/>
      <c r="D205" s="120">
        <f t="shared" ref="D205:K205" si="45">SUBTOTAL(9,D206:D210)</f>
        <v>2850.8</v>
      </c>
      <c r="E205" s="120">
        <f t="shared" si="45"/>
        <v>2835.2000000000003</v>
      </c>
      <c r="F205" s="120">
        <f t="shared" si="45"/>
        <v>2264.1000000000004</v>
      </c>
      <c r="G205" s="120">
        <f t="shared" si="45"/>
        <v>15.600000000000001</v>
      </c>
      <c r="H205" s="120">
        <f t="shared" si="45"/>
        <v>2817.5</v>
      </c>
      <c r="I205" s="120">
        <f t="shared" si="45"/>
        <v>2801.9000000000005</v>
      </c>
      <c r="J205" s="120">
        <f t="shared" si="45"/>
        <v>2264</v>
      </c>
      <c r="K205" s="120">
        <f t="shared" si="45"/>
        <v>15.600000000000001</v>
      </c>
      <c r="L205" s="120">
        <f t="shared" ref="L205" si="46">SUM(H205/D205*100)</f>
        <v>98.831906833169626</v>
      </c>
    </row>
    <row r="206" spans="1:12">
      <c r="A206" s="209"/>
      <c r="B206" s="208" t="s">
        <v>394</v>
      </c>
      <c r="C206" s="126" t="s">
        <v>86</v>
      </c>
      <c r="D206" s="127">
        <v>1375.9</v>
      </c>
      <c r="E206" s="127">
        <v>1375.9</v>
      </c>
      <c r="F206" s="127">
        <v>1306.3</v>
      </c>
      <c r="G206" s="127">
        <v>0</v>
      </c>
      <c r="H206" s="127">
        <v>1375.9</v>
      </c>
      <c r="I206" s="127">
        <v>1375.9</v>
      </c>
      <c r="J206" s="127">
        <v>1306.3</v>
      </c>
      <c r="K206" s="127">
        <v>0</v>
      </c>
      <c r="L206" s="120"/>
    </row>
    <row r="207" spans="1:12" ht="17.45" customHeight="1">
      <c r="A207" s="209"/>
      <c r="B207" s="208"/>
      <c r="C207" s="126" t="s">
        <v>340</v>
      </c>
      <c r="D207" s="127">
        <v>21.5</v>
      </c>
      <c r="E207" s="127">
        <v>21.5</v>
      </c>
      <c r="F207" s="127">
        <v>21.4</v>
      </c>
      <c r="G207" s="127">
        <v>0</v>
      </c>
      <c r="H207" s="127">
        <v>21.5</v>
      </c>
      <c r="I207" s="127">
        <v>21.5</v>
      </c>
      <c r="J207" s="127">
        <v>21.4</v>
      </c>
      <c r="K207" s="127">
        <v>0</v>
      </c>
      <c r="L207" s="120"/>
    </row>
    <row r="208" spans="1:12" ht="15.6" customHeight="1">
      <c r="A208" s="209"/>
      <c r="B208" s="208"/>
      <c r="C208" s="126" t="s">
        <v>221</v>
      </c>
      <c r="D208" s="127">
        <v>9.4</v>
      </c>
      <c r="E208" s="127">
        <v>9.4</v>
      </c>
      <c r="F208" s="127">
        <v>9.4</v>
      </c>
      <c r="G208" s="127">
        <v>0</v>
      </c>
      <c r="H208" s="127">
        <v>9.4</v>
      </c>
      <c r="I208" s="127">
        <v>9.4</v>
      </c>
      <c r="J208" s="127">
        <v>9.4</v>
      </c>
      <c r="K208" s="127">
        <v>0</v>
      </c>
      <c r="L208" s="120"/>
    </row>
    <row r="209" spans="1:12">
      <c r="A209" s="209"/>
      <c r="B209" s="208"/>
      <c r="C209" s="126" t="s">
        <v>94</v>
      </c>
      <c r="D209" s="127">
        <v>142.30000000000001</v>
      </c>
      <c r="E209" s="127">
        <v>135</v>
      </c>
      <c r="F209" s="127">
        <v>14.4</v>
      </c>
      <c r="G209" s="127">
        <v>7.3</v>
      </c>
      <c r="H209" s="127">
        <v>124</v>
      </c>
      <c r="I209" s="127">
        <v>116.7</v>
      </c>
      <c r="J209" s="127">
        <v>14.3</v>
      </c>
      <c r="K209" s="127">
        <v>7.3</v>
      </c>
      <c r="L209" s="120"/>
    </row>
    <row r="210" spans="1:12">
      <c r="A210" s="209"/>
      <c r="B210" s="208"/>
      <c r="C210" s="126" t="s">
        <v>87</v>
      </c>
      <c r="D210" s="127">
        <v>1301.7</v>
      </c>
      <c r="E210" s="127">
        <v>1293.4000000000001</v>
      </c>
      <c r="F210" s="127">
        <v>912.6</v>
      </c>
      <c r="G210" s="127">
        <v>8.3000000000000007</v>
      </c>
      <c r="H210" s="127">
        <v>1286.7</v>
      </c>
      <c r="I210" s="127">
        <v>1278.4000000000001</v>
      </c>
      <c r="J210" s="127">
        <v>912.6</v>
      </c>
      <c r="K210" s="127">
        <v>8.3000000000000007</v>
      </c>
      <c r="L210" s="120"/>
    </row>
    <row r="211" spans="1:12" ht="16.899999999999999" customHeight="1">
      <c r="A211" s="199" t="s">
        <v>14</v>
      </c>
      <c r="B211" s="200"/>
      <c r="C211" s="201"/>
      <c r="D211" s="120">
        <f t="shared" ref="D211:K211" si="47">SUBTOTAL(9,D212:D216)</f>
        <v>1402.8</v>
      </c>
      <c r="E211" s="120">
        <f t="shared" si="47"/>
        <v>1379.3</v>
      </c>
      <c r="F211" s="120">
        <f t="shared" si="47"/>
        <v>1185.1999999999998</v>
      </c>
      <c r="G211" s="120">
        <f t="shared" si="47"/>
        <v>23.5</v>
      </c>
      <c r="H211" s="120">
        <f t="shared" si="47"/>
        <v>1390.6999999999998</v>
      </c>
      <c r="I211" s="120">
        <f t="shared" si="47"/>
        <v>1367.2</v>
      </c>
      <c r="J211" s="120">
        <f t="shared" si="47"/>
        <v>1185.1999999999998</v>
      </c>
      <c r="K211" s="120">
        <f t="shared" si="47"/>
        <v>23.5</v>
      </c>
      <c r="L211" s="120">
        <f t="shared" ref="L211" si="48">SUM(H211/D211*100)</f>
        <v>99.137439406900469</v>
      </c>
    </row>
    <row r="212" spans="1:12">
      <c r="A212" s="209"/>
      <c r="B212" s="208" t="s">
        <v>382</v>
      </c>
      <c r="C212" s="126" t="s">
        <v>86</v>
      </c>
      <c r="D212" s="127">
        <v>704</v>
      </c>
      <c r="E212" s="127">
        <v>701.2</v>
      </c>
      <c r="F212" s="127">
        <v>672.7</v>
      </c>
      <c r="G212" s="127">
        <v>2.8</v>
      </c>
      <c r="H212" s="127">
        <v>704</v>
      </c>
      <c r="I212" s="127">
        <v>701.2</v>
      </c>
      <c r="J212" s="127">
        <v>672.7</v>
      </c>
      <c r="K212" s="127">
        <v>2.8</v>
      </c>
      <c r="L212" s="120"/>
    </row>
    <row r="213" spans="1:12" ht="15.6" customHeight="1">
      <c r="A213" s="209"/>
      <c r="B213" s="208"/>
      <c r="C213" s="126" t="s">
        <v>340</v>
      </c>
      <c r="D213" s="127">
        <v>5.3</v>
      </c>
      <c r="E213" s="127">
        <v>5.3</v>
      </c>
      <c r="F213" s="127">
        <v>5.3</v>
      </c>
      <c r="G213" s="127">
        <v>0</v>
      </c>
      <c r="H213" s="127">
        <v>5.3</v>
      </c>
      <c r="I213" s="127">
        <v>5.3</v>
      </c>
      <c r="J213" s="127">
        <v>5.3</v>
      </c>
      <c r="K213" s="127">
        <v>0</v>
      </c>
      <c r="L213" s="120"/>
    </row>
    <row r="214" spans="1:12" ht="16.149999999999999" customHeight="1">
      <c r="A214" s="209"/>
      <c r="B214" s="208"/>
      <c r="C214" s="126" t="s">
        <v>221</v>
      </c>
      <c r="D214" s="127">
        <v>2.2999999999999998</v>
      </c>
      <c r="E214" s="127">
        <v>2.2999999999999998</v>
      </c>
      <c r="F214" s="127">
        <v>2.2999999999999998</v>
      </c>
      <c r="G214" s="127">
        <v>0</v>
      </c>
      <c r="H214" s="127">
        <v>2.2999999999999998</v>
      </c>
      <c r="I214" s="127">
        <v>2.2999999999999998</v>
      </c>
      <c r="J214" s="127">
        <v>2.2999999999999998</v>
      </c>
      <c r="K214" s="127">
        <v>0</v>
      </c>
      <c r="L214" s="120"/>
    </row>
    <row r="215" spans="1:12">
      <c r="A215" s="209"/>
      <c r="B215" s="208"/>
      <c r="C215" s="126" t="s">
        <v>94</v>
      </c>
      <c r="D215" s="127">
        <v>54.1</v>
      </c>
      <c r="E215" s="127">
        <v>54.1</v>
      </c>
      <c r="F215" s="127">
        <v>6.3</v>
      </c>
      <c r="G215" s="127">
        <v>0</v>
      </c>
      <c r="H215" s="127">
        <v>42.2</v>
      </c>
      <c r="I215" s="127">
        <v>42.2</v>
      </c>
      <c r="J215" s="127">
        <v>6.3</v>
      </c>
      <c r="K215" s="127">
        <v>0</v>
      </c>
      <c r="L215" s="120"/>
    </row>
    <row r="216" spans="1:12">
      <c r="A216" s="209"/>
      <c r="B216" s="208"/>
      <c r="C216" s="126" t="s">
        <v>87</v>
      </c>
      <c r="D216" s="127">
        <v>637.1</v>
      </c>
      <c r="E216" s="127">
        <v>616.4</v>
      </c>
      <c r="F216" s="127">
        <v>498.6</v>
      </c>
      <c r="G216" s="127">
        <v>20.7</v>
      </c>
      <c r="H216" s="127">
        <v>636.9</v>
      </c>
      <c r="I216" s="127">
        <v>616.20000000000005</v>
      </c>
      <c r="J216" s="127">
        <v>498.6</v>
      </c>
      <c r="K216" s="127">
        <v>20.7</v>
      </c>
      <c r="L216" s="120"/>
    </row>
    <row r="217" spans="1:12" ht="28.9" customHeight="1">
      <c r="A217" s="199" t="s">
        <v>234</v>
      </c>
      <c r="B217" s="200"/>
      <c r="C217" s="201"/>
      <c r="D217" s="120">
        <f t="shared" ref="D217:K217" si="49">SUBTOTAL(9,D218:D222)</f>
        <v>1064.9000000000001</v>
      </c>
      <c r="E217" s="120">
        <f t="shared" si="49"/>
        <v>1063.3</v>
      </c>
      <c r="F217" s="120">
        <f t="shared" si="49"/>
        <v>937</v>
      </c>
      <c r="G217" s="120">
        <f t="shared" si="49"/>
        <v>1.6</v>
      </c>
      <c r="H217" s="120">
        <f t="shared" si="49"/>
        <v>1061.7</v>
      </c>
      <c r="I217" s="120">
        <f t="shared" si="49"/>
        <v>1060.0999999999999</v>
      </c>
      <c r="J217" s="120">
        <f t="shared" si="49"/>
        <v>936.7</v>
      </c>
      <c r="K217" s="120">
        <f t="shared" si="49"/>
        <v>1.6</v>
      </c>
      <c r="L217" s="120">
        <f t="shared" ref="L217" si="50">SUM(H217/D217*100)</f>
        <v>99.699502300685509</v>
      </c>
    </row>
    <row r="218" spans="1:12">
      <c r="A218" s="209"/>
      <c r="B218" s="208" t="s">
        <v>394</v>
      </c>
      <c r="C218" s="126" t="s">
        <v>86</v>
      </c>
      <c r="D218" s="127">
        <v>647.4</v>
      </c>
      <c r="E218" s="127">
        <v>647.4</v>
      </c>
      <c r="F218" s="127">
        <v>616.4</v>
      </c>
      <c r="G218" s="127">
        <v>0</v>
      </c>
      <c r="H218" s="127">
        <v>647.4</v>
      </c>
      <c r="I218" s="127">
        <v>647.4</v>
      </c>
      <c r="J218" s="127">
        <v>616.4</v>
      </c>
      <c r="K218" s="127">
        <v>0</v>
      </c>
      <c r="L218" s="120"/>
    </row>
    <row r="219" spans="1:12" ht="16.149999999999999" customHeight="1">
      <c r="A219" s="209"/>
      <c r="B219" s="208"/>
      <c r="C219" s="126" t="s">
        <v>340</v>
      </c>
      <c r="D219" s="127">
        <v>9.6999999999999993</v>
      </c>
      <c r="E219" s="127">
        <v>9.6999999999999993</v>
      </c>
      <c r="F219" s="127">
        <v>9.5</v>
      </c>
      <c r="G219" s="127">
        <v>0</v>
      </c>
      <c r="H219" s="127">
        <v>9.6999999999999993</v>
      </c>
      <c r="I219" s="127">
        <v>9.6999999999999993</v>
      </c>
      <c r="J219" s="127">
        <v>9.5</v>
      </c>
      <c r="K219" s="127">
        <v>0</v>
      </c>
      <c r="L219" s="120"/>
    </row>
    <row r="220" spans="1:12" ht="16.149999999999999" customHeight="1">
      <c r="A220" s="209"/>
      <c r="B220" s="208"/>
      <c r="C220" s="126" t="s">
        <v>221</v>
      </c>
      <c r="D220" s="127">
        <v>4.3</v>
      </c>
      <c r="E220" s="127">
        <v>4.3</v>
      </c>
      <c r="F220" s="127">
        <v>4.2</v>
      </c>
      <c r="G220" s="127">
        <v>0</v>
      </c>
      <c r="H220" s="127">
        <v>4.3</v>
      </c>
      <c r="I220" s="127">
        <v>4.3</v>
      </c>
      <c r="J220" s="127">
        <v>4.2</v>
      </c>
      <c r="K220" s="127">
        <v>0</v>
      </c>
      <c r="L220" s="120"/>
    </row>
    <row r="221" spans="1:12">
      <c r="A221" s="209"/>
      <c r="B221" s="208"/>
      <c r="C221" s="126" t="s">
        <v>94</v>
      </c>
      <c r="D221" s="127">
        <v>15.7</v>
      </c>
      <c r="E221" s="127">
        <v>15.7</v>
      </c>
      <c r="F221" s="127">
        <v>1</v>
      </c>
      <c r="G221" s="127">
        <v>0</v>
      </c>
      <c r="H221" s="127">
        <v>12.5</v>
      </c>
      <c r="I221" s="127">
        <v>12.5</v>
      </c>
      <c r="J221" s="127">
        <v>0.7</v>
      </c>
      <c r="K221" s="127">
        <v>0</v>
      </c>
      <c r="L221" s="120"/>
    </row>
    <row r="222" spans="1:12">
      <c r="A222" s="209"/>
      <c r="B222" s="208"/>
      <c r="C222" s="126" t="s">
        <v>87</v>
      </c>
      <c r="D222" s="127">
        <v>387.8</v>
      </c>
      <c r="E222" s="127">
        <v>386.2</v>
      </c>
      <c r="F222" s="127">
        <v>305.89999999999998</v>
      </c>
      <c r="G222" s="127">
        <v>1.6</v>
      </c>
      <c r="H222" s="127">
        <v>387.8</v>
      </c>
      <c r="I222" s="127">
        <v>386.2</v>
      </c>
      <c r="J222" s="127">
        <v>305.89999999999998</v>
      </c>
      <c r="K222" s="127">
        <v>1.6</v>
      </c>
      <c r="L222" s="120"/>
    </row>
    <row r="223" spans="1:12" ht="15.6" customHeight="1">
      <c r="A223" s="199" t="s">
        <v>52</v>
      </c>
      <c r="B223" s="200"/>
      <c r="C223" s="201"/>
      <c r="D223" s="120">
        <f t="shared" ref="D223:K223" si="51">SUBTOTAL(9,D224:D227)</f>
        <v>433.4</v>
      </c>
      <c r="E223" s="120">
        <f t="shared" si="51"/>
        <v>421.9</v>
      </c>
      <c r="F223" s="120">
        <f t="shared" si="51"/>
        <v>350.8</v>
      </c>
      <c r="G223" s="120">
        <f t="shared" si="51"/>
        <v>11.5</v>
      </c>
      <c r="H223" s="120">
        <f t="shared" si="51"/>
        <v>426.6</v>
      </c>
      <c r="I223" s="120">
        <f t="shared" si="51"/>
        <v>415.1</v>
      </c>
      <c r="J223" s="120">
        <f t="shared" si="51"/>
        <v>349.3</v>
      </c>
      <c r="K223" s="120">
        <f t="shared" si="51"/>
        <v>11.5</v>
      </c>
      <c r="L223" s="120">
        <f t="shared" ref="L223" si="52">SUM(H223/D223*100)</f>
        <v>98.431010613751752</v>
      </c>
    </row>
    <row r="224" spans="1:12">
      <c r="A224" s="209"/>
      <c r="B224" s="208" t="s">
        <v>394</v>
      </c>
      <c r="C224" s="126" t="s">
        <v>86</v>
      </c>
      <c r="D224" s="127">
        <v>44.3</v>
      </c>
      <c r="E224" s="127">
        <v>44.3</v>
      </c>
      <c r="F224" s="127">
        <v>43.6</v>
      </c>
      <c r="G224" s="127">
        <v>0</v>
      </c>
      <c r="H224" s="127">
        <v>44.3</v>
      </c>
      <c r="I224" s="127">
        <v>44.3</v>
      </c>
      <c r="J224" s="127">
        <v>43.6</v>
      </c>
      <c r="K224" s="127">
        <v>0</v>
      </c>
      <c r="L224" s="120"/>
    </row>
    <row r="225" spans="1:12">
      <c r="A225" s="209"/>
      <c r="B225" s="208"/>
      <c r="C225" s="126" t="s">
        <v>94</v>
      </c>
      <c r="D225" s="127">
        <v>27.6</v>
      </c>
      <c r="E225" s="127">
        <v>27.6</v>
      </c>
      <c r="F225" s="127">
        <v>13.1</v>
      </c>
      <c r="G225" s="127">
        <v>0</v>
      </c>
      <c r="H225" s="127">
        <v>24.5</v>
      </c>
      <c r="I225" s="127">
        <v>24.5</v>
      </c>
      <c r="J225" s="127">
        <v>11.6</v>
      </c>
      <c r="K225" s="127">
        <v>0</v>
      </c>
      <c r="L225" s="120"/>
    </row>
    <row r="226" spans="1:12">
      <c r="A226" s="209"/>
      <c r="B226" s="208"/>
      <c r="C226" s="126" t="s">
        <v>87</v>
      </c>
      <c r="D226" s="127">
        <v>348.4</v>
      </c>
      <c r="E226" s="127">
        <v>336.9</v>
      </c>
      <c r="F226" s="127">
        <v>281.3</v>
      </c>
      <c r="G226" s="127">
        <v>11.5</v>
      </c>
      <c r="H226" s="127">
        <v>344.7</v>
      </c>
      <c r="I226" s="127">
        <v>333.2</v>
      </c>
      <c r="J226" s="127">
        <v>281.3</v>
      </c>
      <c r="K226" s="127">
        <v>11.5</v>
      </c>
      <c r="L226" s="120"/>
    </row>
    <row r="227" spans="1:12">
      <c r="A227" s="209"/>
      <c r="B227" s="208"/>
      <c r="C227" s="126" t="s">
        <v>89</v>
      </c>
      <c r="D227" s="127">
        <v>13.1</v>
      </c>
      <c r="E227" s="127">
        <v>13.1</v>
      </c>
      <c r="F227" s="127">
        <v>12.8</v>
      </c>
      <c r="G227" s="127">
        <v>0</v>
      </c>
      <c r="H227" s="127">
        <v>13.1</v>
      </c>
      <c r="I227" s="127">
        <v>13.1</v>
      </c>
      <c r="J227" s="127">
        <v>12.8</v>
      </c>
      <c r="K227" s="127">
        <v>0</v>
      </c>
      <c r="L227" s="120"/>
    </row>
    <row r="228" spans="1:12" ht="18" customHeight="1">
      <c r="A228" s="199" t="s">
        <v>45</v>
      </c>
      <c r="B228" s="200"/>
      <c r="C228" s="201"/>
      <c r="D228" s="120">
        <f t="shared" ref="D228:K228" si="53">SUBTOTAL(9,D229:D234)</f>
        <v>1931.2</v>
      </c>
      <c r="E228" s="120">
        <f t="shared" si="53"/>
        <v>1921.1</v>
      </c>
      <c r="F228" s="120">
        <f t="shared" si="53"/>
        <v>1577.3999999999999</v>
      </c>
      <c r="G228" s="120">
        <f t="shared" si="53"/>
        <v>10.1</v>
      </c>
      <c r="H228" s="120">
        <f t="shared" si="53"/>
        <v>1915.6000000000001</v>
      </c>
      <c r="I228" s="120">
        <f t="shared" si="53"/>
        <v>1905.4999999999998</v>
      </c>
      <c r="J228" s="120">
        <f t="shared" si="53"/>
        <v>1577.3999999999999</v>
      </c>
      <c r="K228" s="120">
        <f t="shared" si="53"/>
        <v>10.1</v>
      </c>
      <c r="L228" s="120">
        <f t="shared" ref="L228" si="54">SUM(H228/D228*100)</f>
        <v>99.192212096106061</v>
      </c>
    </row>
    <row r="229" spans="1:12">
      <c r="A229" s="209"/>
      <c r="B229" s="208" t="s">
        <v>382</v>
      </c>
      <c r="C229" s="126" t="s">
        <v>86</v>
      </c>
      <c r="D229" s="127">
        <v>589.70000000000005</v>
      </c>
      <c r="E229" s="127">
        <v>587.4</v>
      </c>
      <c r="F229" s="127">
        <v>562.29999999999995</v>
      </c>
      <c r="G229" s="127">
        <v>2.2999999999999998</v>
      </c>
      <c r="H229" s="127">
        <v>589.70000000000005</v>
      </c>
      <c r="I229" s="127">
        <v>587.4</v>
      </c>
      <c r="J229" s="127">
        <v>562.29999999999995</v>
      </c>
      <c r="K229" s="127">
        <v>2.2999999999999998</v>
      </c>
      <c r="L229" s="120"/>
    </row>
    <row r="230" spans="1:12" ht="18" customHeight="1">
      <c r="A230" s="209"/>
      <c r="B230" s="208"/>
      <c r="C230" s="126" t="s">
        <v>340</v>
      </c>
      <c r="D230" s="127">
        <v>6.3</v>
      </c>
      <c r="E230" s="127">
        <v>6.3</v>
      </c>
      <c r="F230" s="127">
        <v>6</v>
      </c>
      <c r="G230" s="127">
        <v>0</v>
      </c>
      <c r="H230" s="127">
        <v>6.3</v>
      </c>
      <c r="I230" s="127">
        <v>6.3</v>
      </c>
      <c r="J230" s="127">
        <v>6</v>
      </c>
      <c r="K230" s="127">
        <v>0</v>
      </c>
      <c r="L230" s="120"/>
    </row>
    <row r="231" spans="1:12" ht="18.600000000000001" customHeight="1">
      <c r="A231" s="209"/>
      <c r="B231" s="208"/>
      <c r="C231" s="126" t="s">
        <v>221</v>
      </c>
      <c r="D231" s="127">
        <v>2.8</v>
      </c>
      <c r="E231" s="127">
        <v>2.8</v>
      </c>
      <c r="F231" s="127">
        <v>2.8</v>
      </c>
      <c r="G231" s="127">
        <v>0</v>
      </c>
      <c r="H231" s="127">
        <v>2.8</v>
      </c>
      <c r="I231" s="127">
        <v>2.8</v>
      </c>
      <c r="J231" s="127">
        <v>2.8</v>
      </c>
      <c r="K231" s="127">
        <v>0</v>
      </c>
      <c r="L231" s="120"/>
    </row>
    <row r="232" spans="1:12">
      <c r="A232" s="209"/>
      <c r="B232" s="208"/>
      <c r="C232" s="126" t="s">
        <v>94</v>
      </c>
      <c r="D232" s="127">
        <v>140.80000000000001</v>
      </c>
      <c r="E232" s="127">
        <v>138.80000000000001</v>
      </c>
      <c r="F232" s="127">
        <v>23.6</v>
      </c>
      <c r="G232" s="127">
        <v>2</v>
      </c>
      <c r="H232" s="127">
        <v>125.2</v>
      </c>
      <c r="I232" s="127">
        <v>123.2</v>
      </c>
      <c r="J232" s="127">
        <v>23.6</v>
      </c>
      <c r="K232" s="127">
        <v>2</v>
      </c>
      <c r="L232" s="120"/>
    </row>
    <row r="233" spans="1:12">
      <c r="A233" s="209"/>
      <c r="B233" s="208"/>
      <c r="C233" s="126" t="s">
        <v>87</v>
      </c>
      <c r="D233" s="127">
        <v>1189.4000000000001</v>
      </c>
      <c r="E233" s="127">
        <v>1183.5999999999999</v>
      </c>
      <c r="F233" s="127">
        <v>980.6</v>
      </c>
      <c r="G233" s="127">
        <v>5.8</v>
      </c>
      <c r="H233" s="127">
        <v>1189.4000000000001</v>
      </c>
      <c r="I233" s="127">
        <v>1183.5999999999999</v>
      </c>
      <c r="J233" s="127">
        <v>980.6</v>
      </c>
      <c r="K233" s="127">
        <v>5.8</v>
      </c>
      <c r="L233" s="120"/>
    </row>
    <row r="234" spans="1:12" ht="17.45" customHeight="1">
      <c r="A234" s="209"/>
      <c r="B234" s="208"/>
      <c r="C234" s="126" t="s">
        <v>217</v>
      </c>
      <c r="D234" s="127">
        <v>2.2000000000000002</v>
      </c>
      <c r="E234" s="127">
        <v>2.2000000000000002</v>
      </c>
      <c r="F234" s="127">
        <v>2.1</v>
      </c>
      <c r="G234" s="127">
        <v>0</v>
      </c>
      <c r="H234" s="127">
        <v>2.2000000000000002</v>
      </c>
      <c r="I234" s="127">
        <v>2.2000000000000002</v>
      </c>
      <c r="J234" s="127">
        <v>2.1</v>
      </c>
      <c r="K234" s="127">
        <v>0</v>
      </c>
      <c r="L234" s="120"/>
    </row>
    <row r="235" spans="1:12" ht="18" customHeight="1">
      <c r="A235" s="199" t="s">
        <v>341</v>
      </c>
      <c r="B235" s="200"/>
      <c r="C235" s="201"/>
      <c r="D235" s="120">
        <f t="shared" ref="D235:K235" si="55">SUBTOTAL(9,D236:D237)</f>
        <v>404.2</v>
      </c>
      <c r="E235" s="120">
        <f t="shared" si="55"/>
        <v>358</v>
      </c>
      <c r="F235" s="120">
        <f t="shared" si="55"/>
        <v>284.60000000000002</v>
      </c>
      <c r="G235" s="120">
        <f t="shared" si="55"/>
        <v>46.2</v>
      </c>
      <c r="H235" s="120">
        <f t="shared" si="55"/>
        <v>401.6</v>
      </c>
      <c r="I235" s="120">
        <f t="shared" si="55"/>
        <v>355.40000000000003</v>
      </c>
      <c r="J235" s="120">
        <f t="shared" si="55"/>
        <v>284.60000000000002</v>
      </c>
      <c r="K235" s="120">
        <f t="shared" si="55"/>
        <v>46.2</v>
      </c>
      <c r="L235" s="120">
        <f t="shared" ref="L235" si="56">SUM(H235/D235*100)</f>
        <v>99.35675408213757</v>
      </c>
    </row>
    <row r="236" spans="1:12" ht="16.899999999999999" customHeight="1">
      <c r="A236" s="209"/>
      <c r="B236" s="208" t="s">
        <v>391</v>
      </c>
      <c r="C236" s="126" t="s">
        <v>94</v>
      </c>
      <c r="D236" s="127">
        <v>4.7</v>
      </c>
      <c r="E236" s="127">
        <v>3.2</v>
      </c>
      <c r="F236" s="127">
        <v>0</v>
      </c>
      <c r="G236" s="127">
        <v>1.5</v>
      </c>
      <c r="H236" s="127">
        <v>2.1</v>
      </c>
      <c r="I236" s="127">
        <v>0.6</v>
      </c>
      <c r="J236" s="127">
        <v>0</v>
      </c>
      <c r="K236" s="127">
        <v>1.5</v>
      </c>
      <c r="L236" s="120"/>
    </row>
    <row r="237" spans="1:12" ht="24.6" customHeight="1">
      <c r="A237" s="209"/>
      <c r="B237" s="208"/>
      <c r="C237" s="126" t="s">
        <v>87</v>
      </c>
      <c r="D237" s="127">
        <v>399.5</v>
      </c>
      <c r="E237" s="127">
        <v>354.8</v>
      </c>
      <c r="F237" s="127">
        <v>284.60000000000002</v>
      </c>
      <c r="G237" s="127">
        <v>44.7</v>
      </c>
      <c r="H237" s="127">
        <v>399.5</v>
      </c>
      <c r="I237" s="127">
        <v>354.8</v>
      </c>
      <c r="J237" s="127">
        <v>284.60000000000002</v>
      </c>
      <c r="K237" s="127">
        <v>44.7</v>
      </c>
      <c r="L237" s="120"/>
    </row>
    <row r="238" spans="1:12" ht="16.149999999999999" customHeight="1">
      <c r="A238" s="199" t="s">
        <v>67</v>
      </c>
      <c r="B238" s="200"/>
      <c r="C238" s="201"/>
      <c r="D238" s="120">
        <f t="shared" ref="D238:K238" si="57">SUBTOTAL(9,D239:D241)</f>
        <v>579.6</v>
      </c>
      <c r="E238" s="120">
        <f t="shared" si="57"/>
        <v>495.3</v>
      </c>
      <c r="F238" s="120">
        <f t="shared" si="57"/>
        <v>387.4</v>
      </c>
      <c r="G238" s="120">
        <f t="shared" si="57"/>
        <v>84.3</v>
      </c>
      <c r="H238" s="120">
        <f t="shared" si="57"/>
        <v>571.5</v>
      </c>
      <c r="I238" s="120">
        <f t="shared" si="57"/>
        <v>487.2</v>
      </c>
      <c r="J238" s="120">
        <f t="shared" si="57"/>
        <v>385.4</v>
      </c>
      <c r="K238" s="120">
        <f t="shared" si="57"/>
        <v>84.3</v>
      </c>
      <c r="L238" s="120">
        <f t="shared" ref="L238" si="58">SUM(H238/D238*100)</f>
        <v>98.602484472049696</v>
      </c>
    </row>
    <row r="239" spans="1:12" ht="18" customHeight="1">
      <c r="A239" s="209"/>
      <c r="B239" s="208" t="s">
        <v>391</v>
      </c>
      <c r="C239" s="126" t="s">
        <v>85</v>
      </c>
      <c r="D239" s="127">
        <v>89.3</v>
      </c>
      <c r="E239" s="127">
        <v>6.8</v>
      </c>
      <c r="F239" s="127">
        <v>0</v>
      </c>
      <c r="G239" s="127">
        <v>82.5</v>
      </c>
      <c r="H239" s="127">
        <v>89.2</v>
      </c>
      <c r="I239" s="127">
        <v>6.7</v>
      </c>
      <c r="J239" s="127">
        <v>0</v>
      </c>
      <c r="K239" s="127">
        <v>82.5</v>
      </c>
      <c r="L239" s="120"/>
    </row>
    <row r="240" spans="1:12" ht="15.6" customHeight="1">
      <c r="A240" s="209"/>
      <c r="B240" s="208"/>
      <c r="C240" s="126" t="s">
        <v>94</v>
      </c>
      <c r="D240" s="127">
        <v>20</v>
      </c>
      <c r="E240" s="127">
        <v>20</v>
      </c>
      <c r="F240" s="127">
        <v>2.4</v>
      </c>
      <c r="G240" s="127">
        <v>0</v>
      </c>
      <c r="H240" s="127">
        <v>12</v>
      </c>
      <c r="I240" s="127">
        <v>12</v>
      </c>
      <c r="J240" s="127">
        <v>0.4</v>
      </c>
      <c r="K240" s="127">
        <v>0</v>
      </c>
      <c r="L240" s="120"/>
    </row>
    <row r="241" spans="1:12" ht="16.149999999999999" customHeight="1">
      <c r="A241" s="209"/>
      <c r="B241" s="208"/>
      <c r="C241" s="126" t="s">
        <v>87</v>
      </c>
      <c r="D241" s="127">
        <v>470.3</v>
      </c>
      <c r="E241" s="127">
        <v>468.5</v>
      </c>
      <c r="F241" s="127">
        <v>385</v>
      </c>
      <c r="G241" s="127">
        <v>1.8</v>
      </c>
      <c r="H241" s="127">
        <v>470.3</v>
      </c>
      <c r="I241" s="127">
        <v>468.5</v>
      </c>
      <c r="J241" s="127">
        <v>385</v>
      </c>
      <c r="K241" s="127">
        <v>1.8</v>
      </c>
      <c r="L241" s="120"/>
    </row>
    <row r="242" spans="1:12" ht="15.6" customHeight="1">
      <c r="A242" s="199" t="s">
        <v>107</v>
      </c>
      <c r="B242" s="200"/>
      <c r="C242" s="201"/>
      <c r="D242" s="120">
        <f t="shared" ref="D242:K242" si="59">SUBTOTAL(9,D243:D244)</f>
        <v>536.20000000000005</v>
      </c>
      <c r="E242" s="120">
        <f t="shared" si="59"/>
        <v>536.20000000000005</v>
      </c>
      <c r="F242" s="120">
        <f t="shared" si="59"/>
        <v>496.6</v>
      </c>
      <c r="G242" s="120">
        <f t="shared" si="59"/>
        <v>0</v>
      </c>
      <c r="H242" s="120">
        <f t="shared" si="59"/>
        <v>536.20000000000005</v>
      </c>
      <c r="I242" s="120">
        <f t="shared" si="59"/>
        <v>536.20000000000005</v>
      </c>
      <c r="J242" s="120">
        <f t="shared" si="59"/>
        <v>496.6</v>
      </c>
      <c r="K242" s="120">
        <f t="shared" si="59"/>
        <v>0</v>
      </c>
      <c r="L242" s="120">
        <f t="shared" ref="L242" si="60">SUM(H242/D242*100)</f>
        <v>100</v>
      </c>
    </row>
    <row r="243" spans="1:12" ht="18.600000000000001" customHeight="1">
      <c r="A243" s="209"/>
      <c r="B243" s="208" t="s">
        <v>394</v>
      </c>
      <c r="C243" s="126" t="s">
        <v>86</v>
      </c>
      <c r="D243" s="127">
        <v>311.60000000000002</v>
      </c>
      <c r="E243" s="127">
        <v>311.60000000000002</v>
      </c>
      <c r="F243" s="127">
        <v>305.10000000000002</v>
      </c>
      <c r="G243" s="127">
        <v>0</v>
      </c>
      <c r="H243" s="127">
        <v>311.60000000000002</v>
      </c>
      <c r="I243" s="127">
        <v>311.60000000000002</v>
      </c>
      <c r="J243" s="127">
        <v>305.10000000000002</v>
      </c>
      <c r="K243" s="127">
        <v>0</v>
      </c>
      <c r="L243" s="120"/>
    </row>
    <row r="244" spans="1:12" ht="16.149999999999999" customHeight="1">
      <c r="A244" s="209"/>
      <c r="B244" s="208"/>
      <c r="C244" s="126" t="s">
        <v>87</v>
      </c>
      <c r="D244" s="127">
        <v>224.6</v>
      </c>
      <c r="E244" s="127">
        <v>224.6</v>
      </c>
      <c r="F244" s="127">
        <v>191.5</v>
      </c>
      <c r="G244" s="127">
        <v>0</v>
      </c>
      <c r="H244" s="127">
        <v>224.6</v>
      </c>
      <c r="I244" s="127">
        <v>224.6</v>
      </c>
      <c r="J244" s="127">
        <v>191.5</v>
      </c>
      <c r="K244" s="127">
        <v>0</v>
      </c>
      <c r="L244" s="120"/>
    </row>
    <row r="245" spans="1:12" ht="16.899999999999999" customHeight="1">
      <c r="A245" s="199" t="s">
        <v>54</v>
      </c>
      <c r="B245" s="200"/>
      <c r="C245" s="201"/>
      <c r="D245" s="120">
        <f t="shared" ref="D245:K245" si="61">SUBTOTAL(9,D246:D250)</f>
        <v>1382.7</v>
      </c>
      <c r="E245" s="120">
        <f t="shared" si="61"/>
        <v>1375.4</v>
      </c>
      <c r="F245" s="120">
        <f t="shared" si="61"/>
        <v>1124</v>
      </c>
      <c r="G245" s="120">
        <f t="shared" si="61"/>
        <v>7.3</v>
      </c>
      <c r="H245" s="120">
        <f t="shared" si="61"/>
        <v>1362.2</v>
      </c>
      <c r="I245" s="120">
        <f t="shared" si="61"/>
        <v>1354.9</v>
      </c>
      <c r="J245" s="120">
        <f t="shared" si="61"/>
        <v>1124</v>
      </c>
      <c r="K245" s="120">
        <f t="shared" si="61"/>
        <v>7.3</v>
      </c>
      <c r="L245" s="120">
        <f t="shared" ref="L245" si="62">SUM(H245/D245*100)</f>
        <v>98.517393505460333</v>
      </c>
    </row>
    <row r="246" spans="1:12">
      <c r="A246" s="209"/>
      <c r="B246" s="208" t="s">
        <v>382</v>
      </c>
      <c r="C246" s="126" t="s">
        <v>94</v>
      </c>
      <c r="D246" s="127">
        <v>77.7</v>
      </c>
      <c r="E246" s="127">
        <v>77.7</v>
      </c>
      <c r="F246" s="127">
        <v>10.1</v>
      </c>
      <c r="G246" s="127">
        <v>0</v>
      </c>
      <c r="H246" s="127">
        <v>59.7</v>
      </c>
      <c r="I246" s="127">
        <v>59.7</v>
      </c>
      <c r="J246" s="127">
        <v>10.1</v>
      </c>
      <c r="K246" s="127">
        <v>0</v>
      </c>
      <c r="L246" s="120"/>
    </row>
    <row r="247" spans="1:12">
      <c r="A247" s="209"/>
      <c r="B247" s="208"/>
      <c r="C247" s="126" t="s">
        <v>87</v>
      </c>
      <c r="D247" s="127">
        <v>251.8</v>
      </c>
      <c r="E247" s="127">
        <v>248.3</v>
      </c>
      <c r="F247" s="127">
        <v>210.9</v>
      </c>
      <c r="G247" s="127">
        <v>3.5</v>
      </c>
      <c r="H247" s="127">
        <v>251.8</v>
      </c>
      <c r="I247" s="127">
        <v>248.3</v>
      </c>
      <c r="J247" s="127">
        <v>210.9</v>
      </c>
      <c r="K247" s="127">
        <v>3.5</v>
      </c>
      <c r="L247" s="120"/>
    </row>
    <row r="248" spans="1:12">
      <c r="A248" s="209"/>
      <c r="B248" s="208"/>
      <c r="C248" s="126" t="s">
        <v>89</v>
      </c>
      <c r="D248" s="127">
        <v>32.799999999999997</v>
      </c>
      <c r="E248" s="127">
        <v>32.799999999999997</v>
      </c>
      <c r="F248" s="127">
        <v>32.299999999999997</v>
      </c>
      <c r="G248" s="127">
        <v>0</v>
      </c>
      <c r="H248" s="127">
        <v>32.799999999999997</v>
      </c>
      <c r="I248" s="127">
        <v>32.799999999999997</v>
      </c>
      <c r="J248" s="127">
        <v>32.299999999999997</v>
      </c>
      <c r="K248" s="127">
        <v>0</v>
      </c>
      <c r="L248" s="120"/>
    </row>
    <row r="249" spans="1:12" ht="23.45" customHeight="1">
      <c r="A249" s="209"/>
      <c r="B249" s="125" t="s">
        <v>397</v>
      </c>
      <c r="C249" s="126" t="s">
        <v>91</v>
      </c>
      <c r="D249" s="127">
        <v>12.7</v>
      </c>
      <c r="E249" s="127">
        <v>12.7</v>
      </c>
      <c r="F249" s="127">
        <v>0</v>
      </c>
      <c r="G249" s="127">
        <v>0</v>
      </c>
      <c r="H249" s="127">
        <v>10.8</v>
      </c>
      <c r="I249" s="127">
        <v>10.8</v>
      </c>
      <c r="J249" s="127">
        <v>0</v>
      </c>
      <c r="K249" s="127">
        <v>0</v>
      </c>
      <c r="L249" s="120"/>
    </row>
    <row r="250" spans="1:12" ht="48" customHeight="1">
      <c r="A250" s="209"/>
      <c r="B250" s="125" t="s">
        <v>392</v>
      </c>
      <c r="C250" s="126" t="s">
        <v>87</v>
      </c>
      <c r="D250" s="127">
        <v>1007.7</v>
      </c>
      <c r="E250" s="127">
        <v>1003.9</v>
      </c>
      <c r="F250" s="127">
        <v>870.7</v>
      </c>
      <c r="G250" s="127">
        <v>3.8</v>
      </c>
      <c r="H250" s="127">
        <v>1007.1</v>
      </c>
      <c r="I250" s="127">
        <v>1003.3</v>
      </c>
      <c r="J250" s="127">
        <v>870.7</v>
      </c>
      <c r="K250" s="127">
        <v>3.8</v>
      </c>
      <c r="L250" s="120"/>
    </row>
    <row r="251" spans="1:12" ht="27.6" customHeight="1">
      <c r="A251" s="199" t="s">
        <v>59</v>
      </c>
      <c r="B251" s="200"/>
      <c r="C251" s="201"/>
      <c r="D251" s="120">
        <f t="shared" ref="D251:K251" si="63">SUBTOTAL(9,D252:D255)</f>
        <v>1341.9</v>
      </c>
      <c r="E251" s="120">
        <f t="shared" si="63"/>
        <v>1340.9</v>
      </c>
      <c r="F251" s="120">
        <f t="shared" si="63"/>
        <v>1088.0999999999999</v>
      </c>
      <c r="G251" s="120">
        <f t="shared" si="63"/>
        <v>1</v>
      </c>
      <c r="H251" s="120">
        <f t="shared" si="63"/>
        <v>1294.4000000000001</v>
      </c>
      <c r="I251" s="120">
        <f t="shared" si="63"/>
        <v>1293.4000000000001</v>
      </c>
      <c r="J251" s="120">
        <f t="shared" si="63"/>
        <v>1058.5999999999999</v>
      </c>
      <c r="K251" s="120">
        <f t="shared" si="63"/>
        <v>1</v>
      </c>
      <c r="L251" s="120">
        <f t="shared" ref="L251" si="64">SUM(H251/D251*100)</f>
        <v>96.460242939116185</v>
      </c>
    </row>
    <row r="252" spans="1:12">
      <c r="A252" s="209"/>
      <c r="B252" s="208" t="s">
        <v>397</v>
      </c>
      <c r="C252" s="126" t="s">
        <v>91</v>
      </c>
      <c r="D252" s="127">
        <v>38.200000000000003</v>
      </c>
      <c r="E252" s="127">
        <v>38.200000000000003</v>
      </c>
      <c r="F252" s="127">
        <v>0</v>
      </c>
      <c r="G252" s="127">
        <v>0</v>
      </c>
      <c r="H252" s="127">
        <v>38.200000000000003</v>
      </c>
      <c r="I252" s="127">
        <v>38.200000000000003</v>
      </c>
      <c r="J252" s="127">
        <v>0</v>
      </c>
      <c r="K252" s="127">
        <v>0</v>
      </c>
      <c r="L252" s="120"/>
    </row>
    <row r="253" spans="1:12">
      <c r="A253" s="209"/>
      <c r="B253" s="208"/>
      <c r="C253" s="126" t="s">
        <v>94</v>
      </c>
      <c r="D253" s="127">
        <v>4</v>
      </c>
      <c r="E253" s="127">
        <v>3</v>
      </c>
      <c r="F253" s="127">
        <v>2</v>
      </c>
      <c r="G253" s="127">
        <v>1</v>
      </c>
      <c r="H253" s="127">
        <v>2.9</v>
      </c>
      <c r="I253" s="127">
        <v>1.9</v>
      </c>
      <c r="J253" s="127">
        <v>0.9</v>
      </c>
      <c r="K253" s="127">
        <v>1</v>
      </c>
      <c r="L253" s="120"/>
    </row>
    <row r="254" spans="1:12">
      <c r="A254" s="209"/>
      <c r="B254" s="208"/>
      <c r="C254" s="126" t="s">
        <v>87</v>
      </c>
      <c r="D254" s="127">
        <v>475.4</v>
      </c>
      <c r="E254" s="127">
        <v>475.4</v>
      </c>
      <c r="F254" s="127">
        <v>351</v>
      </c>
      <c r="G254" s="127">
        <v>0</v>
      </c>
      <c r="H254" s="127">
        <v>457.6</v>
      </c>
      <c r="I254" s="127">
        <v>457.6</v>
      </c>
      <c r="J254" s="127">
        <v>351</v>
      </c>
      <c r="K254" s="127">
        <v>0</v>
      </c>
      <c r="L254" s="120"/>
    </row>
    <row r="255" spans="1:12">
      <c r="A255" s="209"/>
      <c r="B255" s="208"/>
      <c r="C255" s="126" t="s">
        <v>89</v>
      </c>
      <c r="D255" s="127">
        <v>824.3</v>
      </c>
      <c r="E255" s="127">
        <v>824.3</v>
      </c>
      <c r="F255" s="127">
        <v>735.1</v>
      </c>
      <c r="G255" s="127">
        <v>0</v>
      </c>
      <c r="H255" s="127">
        <v>795.7</v>
      </c>
      <c r="I255" s="127">
        <v>795.7</v>
      </c>
      <c r="J255" s="127">
        <v>706.7</v>
      </c>
      <c r="K255" s="127">
        <v>0</v>
      </c>
      <c r="L255" s="120"/>
    </row>
    <row r="256" spans="1:12" ht="19.149999999999999" customHeight="1">
      <c r="A256" s="199" t="s">
        <v>108</v>
      </c>
      <c r="B256" s="200"/>
      <c r="C256" s="201"/>
      <c r="D256" s="120">
        <f t="shared" ref="D256:K256" si="65">SUBTOTAL(9,D257:D259)</f>
        <v>1652.6999999999998</v>
      </c>
      <c r="E256" s="120">
        <f t="shared" si="65"/>
        <v>1652.6999999999998</v>
      </c>
      <c r="F256" s="120">
        <f t="shared" si="65"/>
        <v>1555.8000000000002</v>
      </c>
      <c r="G256" s="120">
        <f t="shared" si="65"/>
        <v>0</v>
      </c>
      <c r="H256" s="120">
        <f t="shared" si="65"/>
        <v>1639.1</v>
      </c>
      <c r="I256" s="120">
        <f t="shared" si="65"/>
        <v>1639.1</v>
      </c>
      <c r="J256" s="120">
        <f t="shared" si="65"/>
        <v>1542.7</v>
      </c>
      <c r="K256" s="120">
        <f t="shared" si="65"/>
        <v>0</v>
      </c>
      <c r="L256" s="120">
        <f t="shared" ref="L256" si="66">SUM(H256/D256*100)</f>
        <v>99.177104132631456</v>
      </c>
    </row>
    <row r="257" spans="1:12">
      <c r="A257" s="209"/>
      <c r="B257" s="208" t="s">
        <v>396</v>
      </c>
      <c r="C257" s="126" t="s">
        <v>94</v>
      </c>
      <c r="D257" s="127">
        <v>88.3</v>
      </c>
      <c r="E257" s="127">
        <v>88.3</v>
      </c>
      <c r="F257" s="127">
        <v>82.7</v>
      </c>
      <c r="G257" s="127">
        <v>0</v>
      </c>
      <c r="H257" s="127">
        <v>74.7</v>
      </c>
      <c r="I257" s="127">
        <v>74.7</v>
      </c>
      <c r="J257" s="127">
        <v>69.599999999999994</v>
      </c>
      <c r="K257" s="127">
        <v>0</v>
      </c>
      <c r="L257" s="120"/>
    </row>
    <row r="258" spans="1:12">
      <c r="A258" s="209"/>
      <c r="B258" s="208"/>
      <c r="C258" s="126" t="s">
        <v>87</v>
      </c>
      <c r="D258" s="127">
        <v>827.5</v>
      </c>
      <c r="E258" s="127">
        <v>827.5</v>
      </c>
      <c r="F258" s="127">
        <v>754.1</v>
      </c>
      <c r="G258" s="127">
        <v>0</v>
      </c>
      <c r="H258" s="127">
        <v>827.5</v>
      </c>
      <c r="I258" s="127">
        <v>827.5</v>
      </c>
      <c r="J258" s="127">
        <v>754.1</v>
      </c>
      <c r="K258" s="127">
        <v>0</v>
      </c>
      <c r="L258" s="120"/>
    </row>
    <row r="259" spans="1:12">
      <c r="A259" s="209"/>
      <c r="B259" s="208"/>
      <c r="C259" s="126" t="s">
        <v>89</v>
      </c>
      <c r="D259" s="127">
        <v>736.9</v>
      </c>
      <c r="E259" s="127">
        <v>736.9</v>
      </c>
      <c r="F259" s="127">
        <v>719</v>
      </c>
      <c r="G259" s="127">
        <v>0</v>
      </c>
      <c r="H259" s="127">
        <v>736.9</v>
      </c>
      <c r="I259" s="127">
        <v>736.9</v>
      </c>
      <c r="J259" s="127">
        <v>719</v>
      </c>
      <c r="K259" s="127">
        <v>0</v>
      </c>
      <c r="L259" s="120"/>
    </row>
    <row r="260" spans="1:12" ht="17.45" customHeight="1">
      <c r="A260" s="199" t="s">
        <v>72</v>
      </c>
      <c r="B260" s="200"/>
      <c r="C260" s="201"/>
      <c r="D260" s="120">
        <f t="shared" ref="D260:K260" si="67">SUBTOTAL(9,D261:D266)</f>
        <v>1661.6</v>
      </c>
      <c r="E260" s="120">
        <f t="shared" si="67"/>
        <v>1311</v>
      </c>
      <c r="F260" s="120">
        <f t="shared" si="67"/>
        <v>863.9</v>
      </c>
      <c r="G260" s="120">
        <f t="shared" si="67"/>
        <v>350.6</v>
      </c>
      <c r="H260" s="120">
        <f t="shared" si="67"/>
        <v>1647.5</v>
      </c>
      <c r="I260" s="120">
        <f t="shared" si="67"/>
        <v>1299</v>
      </c>
      <c r="J260" s="120">
        <f t="shared" si="67"/>
        <v>863.9</v>
      </c>
      <c r="K260" s="120">
        <f t="shared" si="67"/>
        <v>348.5</v>
      </c>
      <c r="L260" s="120">
        <f t="shared" ref="L260" si="68">SUM(H260/D260*100)</f>
        <v>99.151420317766011</v>
      </c>
    </row>
    <row r="261" spans="1:12" ht="18.600000000000001" customHeight="1">
      <c r="A261" s="209"/>
      <c r="B261" s="125" t="s">
        <v>398</v>
      </c>
      <c r="C261" s="126" t="s">
        <v>87</v>
      </c>
      <c r="D261" s="127">
        <v>30</v>
      </c>
      <c r="E261" s="127">
        <v>0</v>
      </c>
      <c r="F261" s="127">
        <v>0</v>
      </c>
      <c r="G261" s="127">
        <v>30</v>
      </c>
      <c r="H261" s="127">
        <v>30</v>
      </c>
      <c r="I261" s="127">
        <v>0</v>
      </c>
      <c r="J261" s="127">
        <v>0</v>
      </c>
      <c r="K261" s="127">
        <v>30</v>
      </c>
      <c r="L261" s="120"/>
    </row>
    <row r="262" spans="1:12" ht="21" customHeight="1">
      <c r="A262" s="209"/>
      <c r="B262" s="208" t="s">
        <v>393</v>
      </c>
      <c r="C262" s="126" t="s">
        <v>222</v>
      </c>
      <c r="D262" s="127">
        <v>22.6</v>
      </c>
      <c r="E262" s="127">
        <v>0</v>
      </c>
      <c r="F262" s="127">
        <v>0</v>
      </c>
      <c r="G262" s="127">
        <v>22.6</v>
      </c>
      <c r="H262" s="127">
        <v>21.7</v>
      </c>
      <c r="I262" s="127">
        <v>0</v>
      </c>
      <c r="J262" s="127">
        <v>0</v>
      </c>
      <c r="K262" s="127">
        <v>21.7</v>
      </c>
      <c r="L262" s="120"/>
    </row>
    <row r="263" spans="1:12" ht="23.45" customHeight="1">
      <c r="A263" s="209"/>
      <c r="B263" s="208"/>
      <c r="C263" s="126" t="s">
        <v>87</v>
      </c>
      <c r="D263" s="127">
        <v>16.2</v>
      </c>
      <c r="E263" s="127">
        <v>0</v>
      </c>
      <c r="F263" s="127">
        <v>0</v>
      </c>
      <c r="G263" s="127">
        <v>16.2</v>
      </c>
      <c r="H263" s="127">
        <v>15.5</v>
      </c>
      <c r="I263" s="127">
        <v>0</v>
      </c>
      <c r="J263" s="127">
        <v>0</v>
      </c>
      <c r="K263" s="127">
        <v>15.5</v>
      </c>
      <c r="L263" s="120"/>
    </row>
    <row r="264" spans="1:12" ht="19.149999999999999" customHeight="1">
      <c r="A264" s="209"/>
      <c r="B264" s="208" t="s">
        <v>399</v>
      </c>
      <c r="C264" s="126" t="s">
        <v>94</v>
      </c>
      <c r="D264" s="127">
        <v>150.1</v>
      </c>
      <c r="E264" s="127">
        <v>146.30000000000001</v>
      </c>
      <c r="F264" s="127">
        <v>48.6</v>
      </c>
      <c r="G264" s="127">
        <v>3.8</v>
      </c>
      <c r="H264" s="127">
        <v>138.30000000000001</v>
      </c>
      <c r="I264" s="127">
        <v>134.5</v>
      </c>
      <c r="J264" s="127">
        <v>48.6</v>
      </c>
      <c r="K264" s="127">
        <v>3.8</v>
      </c>
      <c r="L264" s="120"/>
    </row>
    <row r="265" spans="1:12">
      <c r="A265" s="209"/>
      <c r="B265" s="208"/>
      <c r="C265" s="126" t="s">
        <v>87</v>
      </c>
      <c r="D265" s="127">
        <v>1416.7</v>
      </c>
      <c r="E265" s="127">
        <v>1164.7</v>
      </c>
      <c r="F265" s="127">
        <v>815.3</v>
      </c>
      <c r="G265" s="127">
        <v>252</v>
      </c>
      <c r="H265" s="127">
        <v>1416</v>
      </c>
      <c r="I265" s="127">
        <v>1164.5</v>
      </c>
      <c r="J265" s="127">
        <v>815.3</v>
      </c>
      <c r="K265" s="127">
        <v>251.5</v>
      </c>
      <c r="L265" s="120"/>
    </row>
    <row r="266" spans="1:12" ht="43.9" customHeight="1">
      <c r="A266" s="209"/>
      <c r="B266" s="125" t="s">
        <v>392</v>
      </c>
      <c r="C266" s="126" t="s">
        <v>87</v>
      </c>
      <c r="D266" s="127">
        <v>26</v>
      </c>
      <c r="E266" s="127">
        <v>0</v>
      </c>
      <c r="F266" s="127">
        <v>0</v>
      </c>
      <c r="G266" s="127">
        <v>26</v>
      </c>
      <c r="H266" s="127">
        <v>26</v>
      </c>
      <c r="I266" s="127">
        <v>0</v>
      </c>
      <c r="J266" s="127">
        <v>0</v>
      </c>
      <c r="K266" s="127">
        <v>26</v>
      </c>
      <c r="L266" s="120"/>
    </row>
    <row r="267" spans="1:12" ht="19.149999999999999" customHeight="1">
      <c r="A267" s="199" t="s">
        <v>69</v>
      </c>
      <c r="B267" s="200"/>
      <c r="C267" s="201"/>
      <c r="D267" s="120">
        <f t="shared" ref="D267:K267" si="69">SUBTOTAL(9,D268:D269)</f>
        <v>364.4</v>
      </c>
      <c r="E267" s="120">
        <f t="shared" si="69"/>
        <v>360</v>
      </c>
      <c r="F267" s="120">
        <f t="shared" si="69"/>
        <v>270.89999999999998</v>
      </c>
      <c r="G267" s="120">
        <f t="shared" si="69"/>
        <v>4.4000000000000004</v>
      </c>
      <c r="H267" s="120">
        <f t="shared" si="69"/>
        <v>360.2</v>
      </c>
      <c r="I267" s="120">
        <f t="shared" si="69"/>
        <v>355.8</v>
      </c>
      <c r="J267" s="120">
        <f t="shared" si="69"/>
        <v>270.89999999999998</v>
      </c>
      <c r="K267" s="120">
        <f t="shared" si="69"/>
        <v>4.4000000000000004</v>
      </c>
      <c r="L267" s="120">
        <f t="shared" ref="L267" si="70">SUM(H267/D267*100)</f>
        <v>98.847420417124042</v>
      </c>
    </row>
    <row r="268" spans="1:12" ht="22.9" customHeight="1">
      <c r="A268" s="209"/>
      <c r="B268" s="208" t="s">
        <v>388</v>
      </c>
      <c r="C268" s="126" t="s">
        <v>94</v>
      </c>
      <c r="D268" s="127">
        <v>11.5</v>
      </c>
      <c r="E268" s="127">
        <v>11.5</v>
      </c>
      <c r="F268" s="127">
        <v>0</v>
      </c>
      <c r="G268" s="127">
        <v>0</v>
      </c>
      <c r="H268" s="127">
        <v>8.8000000000000007</v>
      </c>
      <c r="I268" s="127">
        <v>8.8000000000000007</v>
      </c>
      <c r="J268" s="127">
        <v>0</v>
      </c>
      <c r="K268" s="127">
        <v>0</v>
      </c>
      <c r="L268" s="120"/>
    </row>
    <row r="269" spans="1:12" ht="22.15" customHeight="1">
      <c r="A269" s="209"/>
      <c r="B269" s="208"/>
      <c r="C269" s="126" t="s">
        <v>87</v>
      </c>
      <c r="D269" s="127">
        <v>352.9</v>
      </c>
      <c r="E269" s="127">
        <v>348.5</v>
      </c>
      <c r="F269" s="127">
        <v>270.89999999999998</v>
      </c>
      <c r="G269" s="127">
        <v>4.4000000000000004</v>
      </c>
      <c r="H269" s="127">
        <v>351.4</v>
      </c>
      <c r="I269" s="127">
        <v>347</v>
      </c>
      <c r="J269" s="127">
        <v>270.89999999999998</v>
      </c>
      <c r="K269" s="127">
        <v>4.4000000000000004</v>
      </c>
      <c r="L269" s="120"/>
    </row>
    <row r="270" spans="1:12" ht="19.149999999999999" customHeight="1">
      <c r="A270" s="199" t="s">
        <v>342</v>
      </c>
      <c r="B270" s="200"/>
      <c r="C270" s="201"/>
      <c r="D270" s="120">
        <f t="shared" ref="D270:K270" si="71">SUBTOTAL(9,D271:D272)</f>
        <v>479.4</v>
      </c>
      <c r="E270" s="120">
        <f t="shared" si="71"/>
        <v>472.5</v>
      </c>
      <c r="F270" s="120">
        <f t="shared" si="71"/>
        <v>320.60000000000002</v>
      </c>
      <c r="G270" s="120">
        <f t="shared" si="71"/>
        <v>6.9</v>
      </c>
      <c r="H270" s="120">
        <f t="shared" si="71"/>
        <v>476.4</v>
      </c>
      <c r="I270" s="120">
        <f t="shared" si="71"/>
        <v>469.5</v>
      </c>
      <c r="J270" s="120">
        <f t="shared" si="71"/>
        <v>320.60000000000002</v>
      </c>
      <c r="K270" s="120">
        <f t="shared" si="71"/>
        <v>6.9</v>
      </c>
      <c r="L270" s="120">
        <f t="shared" ref="L270" si="72">SUM(H270/D270*100)</f>
        <v>99.374217772215275</v>
      </c>
    </row>
    <row r="271" spans="1:12" ht="31.9" customHeight="1">
      <c r="A271" s="209"/>
      <c r="B271" s="208" t="s">
        <v>388</v>
      </c>
      <c r="C271" s="126" t="s">
        <v>94</v>
      </c>
      <c r="D271" s="127">
        <v>17</v>
      </c>
      <c r="E271" s="127">
        <v>17</v>
      </c>
      <c r="F271" s="127">
        <v>0</v>
      </c>
      <c r="G271" s="127">
        <v>0</v>
      </c>
      <c r="H271" s="127">
        <v>14</v>
      </c>
      <c r="I271" s="127">
        <v>14</v>
      </c>
      <c r="J271" s="127">
        <v>0</v>
      </c>
      <c r="K271" s="127">
        <v>0</v>
      </c>
      <c r="L271" s="120"/>
    </row>
    <row r="272" spans="1:12" ht="40.9" customHeight="1">
      <c r="A272" s="209"/>
      <c r="B272" s="208"/>
      <c r="C272" s="126" t="s">
        <v>87</v>
      </c>
      <c r="D272" s="127">
        <v>462.4</v>
      </c>
      <c r="E272" s="127">
        <v>455.5</v>
      </c>
      <c r="F272" s="127">
        <v>320.60000000000002</v>
      </c>
      <c r="G272" s="127">
        <v>6.9</v>
      </c>
      <c r="H272" s="127">
        <v>462.4</v>
      </c>
      <c r="I272" s="127">
        <v>455.5</v>
      </c>
      <c r="J272" s="127">
        <v>320.60000000000002</v>
      </c>
      <c r="K272" s="127">
        <v>6.9</v>
      </c>
      <c r="L272" s="120"/>
    </row>
    <row r="273" spans="1:12" ht="19.149999999999999" customHeight="1">
      <c r="A273" s="199" t="s">
        <v>70</v>
      </c>
      <c r="B273" s="200"/>
      <c r="C273" s="201"/>
      <c r="D273" s="120">
        <f t="shared" ref="D273:K273" si="73">SUBTOTAL(9,D274:D275)</f>
        <v>570.70000000000005</v>
      </c>
      <c r="E273" s="120">
        <f t="shared" si="73"/>
        <v>522.29999999999995</v>
      </c>
      <c r="F273" s="120">
        <f t="shared" si="73"/>
        <v>386.6</v>
      </c>
      <c r="G273" s="120">
        <f t="shared" si="73"/>
        <v>48.4</v>
      </c>
      <c r="H273" s="120">
        <f t="shared" si="73"/>
        <v>565.09999999999991</v>
      </c>
      <c r="I273" s="120">
        <f t="shared" si="73"/>
        <v>516.69999999999993</v>
      </c>
      <c r="J273" s="120">
        <f t="shared" si="73"/>
        <v>386.6</v>
      </c>
      <c r="K273" s="120">
        <f t="shared" si="73"/>
        <v>48.4</v>
      </c>
      <c r="L273" s="120">
        <f t="shared" ref="L273" si="74">SUM(H273/D273*100)</f>
        <v>99.018748904853666</v>
      </c>
    </row>
    <row r="274" spans="1:12" ht="21.6" customHeight="1">
      <c r="A274" s="209"/>
      <c r="B274" s="208" t="s">
        <v>391</v>
      </c>
      <c r="C274" s="126" t="s">
        <v>94</v>
      </c>
      <c r="D274" s="127">
        <v>11</v>
      </c>
      <c r="E274" s="127">
        <v>11</v>
      </c>
      <c r="F274" s="127">
        <v>0</v>
      </c>
      <c r="G274" s="127">
        <v>0</v>
      </c>
      <c r="H274" s="127">
        <v>6.3</v>
      </c>
      <c r="I274" s="127">
        <v>6.3</v>
      </c>
      <c r="J274" s="127">
        <v>0</v>
      </c>
      <c r="K274" s="127">
        <v>0</v>
      </c>
      <c r="L274" s="120"/>
    </row>
    <row r="275" spans="1:12" ht="25.9" customHeight="1">
      <c r="A275" s="209"/>
      <c r="B275" s="208"/>
      <c r="C275" s="126" t="s">
        <v>87</v>
      </c>
      <c r="D275" s="127">
        <v>559.70000000000005</v>
      </c>
      <c r="E275" s="127">
        <v>511.3</v>
      </c>
      <c r="F275" s="127">
        <v>386.6</v>
      </c>
      <c r="G275" s="127">
        <v>48.4</v>
      </c>
      <c r="H275" s="127">
        <v>558.79999999999995</v>
      </c>
      <c r="I275" s="127">
        <v>510.4</v>
      </c>
      <c r="J275" s="127">
        <v>386.6</v>
      </c>
      <c r="K275" s="127">
        <v>48.4</v>
      </c>
      <c r="L275" s="120"/>
    </row>
    <row r="276" spans="1:12" ht="16.899999999999999" customHeight="1">
      <c r="A276" s="199" t="s">
        <v>71</v>
      </c>
      <c r="B276" s="200"/>
      <c r="C276" s="201"/>
      <c r="D276" s="120">
        <f t="shared" ref="D276:K276" si="75">SUBTOTAL(9,D277:D278)</f>
        <v>384.9</v>
      </c>
      <c r="E276" s="120">
        <f t="shared" si="75"/>
        <v>378.7</v>
      </c>
      <c r="F276" s="120">
        <f t="shared" si="75"/>
        <v>271.89999999999998</v>
      </c>
      <c r="G276" s="120">
        <f t="shared" si="75"/>
        <v>6.2</v>
      </c>
      <c r="H276" s="120">
        <f t="shared" si="75"/>
        <v>381.5</v>
      </c>
      <c r="I276" s="120">
        <f t="shared" si="75"/>
        <v>375.29999999999995</v>
      </c>
      <c r="J276" s="120">
        <f t="shared" si="75"/>
        <v>271.89999999999998</v>
      </c>
      <c r="K276" s="120">
        <f t="shared" si="75"/>
        <v>6.2</v>
      </c>
      <c r="L276" s="120">
        <f t="shared" ref="L276" si="76">SUM(H276/D276*100)</f>
        <v>99.116653676279554</v>
      </c>
    </row>
    <row r="277" spans="1:12" ht="34.9" customHeight="1">
      <c r="A277" s="209"/>
      <c r="B277" s="208" t="s">
        <v>391</v>
      </c>
      <c r="C277" s="126" t="s">
        <v>94</v>
      </c>
      <c r="D277" s="127">
        <v>11.7</v>
      </c>
      <c r="E277" s="127">
        <v>11.7</v>
      </c>
      <c r="F277" s="127">
        <v>0</v>
      </c>
      <c r="G277" s="127">
        <v>0</v>
      </c>
      <c r="H277" s="127">
        <v>8.4</v>
      </c>
      <c r="I277" s="127">
        <v>8.4</v>
      </c>
      <c r="J277" s="127">
        <v>0</v>
      </c>
      <c r="K277" s="127">
        <v>0</v>
      </c>
      <c r="L277" s="120"/>
    </row>
    <row r="278" spans="1:12" ht="37.9" customHeight="1">
      <c r="A278" s="209"/>
      <c r="B278" s="208"/>
      <c r="C278" s="126" t="s">
        <v>87</v>
      </c>
      <c r="D278" s="127">
        <v>373.2</v>
      </c>
      <c r="E278" s="127">
        <v>367</v>
      </c>
      <c r="F278" s="127">
        <v>271.89999999999998</v>
      </c>
      <c r="G278" s="127">
        <v>6.2</v>
      </c>
      <c r="H278" s="127">
        <v>373.1</v>
      </c>
      <c r="I278" s="127">
        <v>366.9</v>
      </c>
      <c r="J278" s="127">
        <v>271.89999999999998</v>
      </c>
      <c r="K278" s="127">
        <v>6.2</v>
      </c>
      <c r="L278" s="120"/>
    </row>
    <row r="279" spans="1:12" ht="18" customHeight="1">
      <c r="A279" s="199" t="s">
        <v>109</v>
      </c>
      <c r="B279" s="200"/>
      <c r="C279" s="201"/>
      <c r="D279" s="120">
        <f t="shared" ref="D279:K279" si="77">SUBTOTAL(9,D280:D280)</f>
        <v>175.3</v>
      </c>
      <c r="E279" s="120">
        <f t="shared" si="77"/>
        <v>170.5</v>
      </c>
      <c r="F279" s="120">
        <f t="shared" si="77"/>
        <v>159</v>
      </c>
      <c r="G279" s="120">
        <f t="shared" si="77"/>
        <v>4.8</v>
      </c>
      <c r="H279" s="120">
        <f t="shared" si="77"/>
        <v>161.19999999999999</v>
      </c>
      <c r="I279" s="120">
        <f t="shared" si="77"/>
        <v>156.5</v>
      </c>
      <c r="J279" s="120">
        <f t="shared" si="77"/>
        <v>149.5</v>
      </c>
      <c r="K279" s="120">
        <f t="shared" si="77"/>
        <v>4.7</v>
      </c>
      <c r="L279" s="120">
        <f t="shared" ref="L279" si="78">SUM(H279/D279*100)</f>
        <v>91.956645750142599</v>
      </c>
    </row>
    <row r="280" spans="1:12" ht="53.45" customHeight="1">
      <c r="A280" s="125"/>
      <c r="B280" s="125" t="s">
        <v>390</v>
      </c>
      <c r="C280" s="126" t="s">
        <v>87</v>
      </c>
      <c r="D280" s="127">
        <v>175.3</v>
      </c>
      <c r="E280" s="127">
        <v>170.5</v>
      </c>
      <c r="F280" s="127">
        <v>159</v>
      </c>
      <c r="G280" s="127">
        <v>4.8</v>
      </c>
      <c r="H280" s="127">
        <v>161.19999999999999</v>
      </c>
      <c r="I280" s="127">
        <v>156.5</v>
      </c>
      <c r="J280" s="127">
        <v>149.5</v>
      </c>
      <c r="K280" s="127">
        <v>4.7</v>
      </c>
      <c r="L280" s="120"/>
    </row>
    <row r="281" spans="1:12" ht="31.15" customHeight="1">
      <c r="A281" s="199" t="s">
        <v>400</v>
      </c>
      <c r="B281" s="200"/>
      <c r="C281" s="201"/>
      <c r="D281" s="120">
        <f t="shared" ref="D281:K281" si="79">SUBTOTAL(9,D282:D285)</f>
        <v>1092.9000000000001</v>
      </c>
      <c r="E281" s="120">
        <f t="shared" si="79"/>
        <v>1092.3</v>
      </c>
      <c r="F281" s="120">
        <f t="shared" si="79"/>
        <v>950.8</v>
      </c>
      <c r="G281" s="120">
        <f t="shared" si="79"/>
        <v>0.6</v>
      </c>
      <c r="H281" s="120">
        <f t="shared" si="79"/>
        <v>1092.5</v>
      </c>
      <c r="I281" s="120">
        <f t="shared" si="79"/>
        <v>1091.9000000000001</v>
      </c>
      <c r="J281" s="120">
        <f t="shared" si="79"/>
        <v>950.8</v>
      </c>
      <c r="K281" s="120">
        <f t="shared" si="79"/>
        <v>0.6</v>
      </c>
      <c r="L281" s="120">
        <f t="shared" ref="L281" si="80">SUM(H281/D281*100)</f>
        <v>99.963400128099551</v>
      </c>
    </row>
    <row r="282" spans="1:12" ht="22.15" customHeight="1">
      <c r="A282" s="209"/>
      <c r="B282" s="125" t="s">
        <v>384</v>
      </c>
      <c r="C282" s="126" t="s">
        <v>87</v>
      </c>
      <c r="D282" s="127">
        <v>35</v>
      </c>
      <c r="E282" s="127">
        <v>35</v>
      </c>
      <c r="F282" s="127">
        <v>0</v>
      </c>
      <c r="G282" s="127">
        <v>0</v>
      </c>
      <c r="H282" s="127">
        <v>35</v>
      </c>
      <c r="I282" s="127">
        <v>35</v>
      </c>
      <c r="J282" s="127">
        <v>0</v>
      </c>
      <c r="K282" s="127">
        <v>0</v>
      </c>
      <c r="L282" s="120"/>
    </row>
    <row r="283" spans="1:12" ht="20.45" customHeight="1">
      <c r="A283" s="209"/>
      <c r="B283" s="208" t="s">
        <v>392</v>
      </c>
      <c r="C283" s="126" t="s">
        <v>94</v>
      </c>
      <c r="D283" s="127">
        <v>1.1000000000000001</v>
      </c>
      <c r="E283" s="127">
        <v>0.5</v>
      </c>
      <c r="F283" s="127">
        <v>0</v>
      </c>
      <c r="G283" s="127">
        <v>0.6</v>
      </c>
      <c r="H283" s="127">
        <v>0.7</v>
      </c>
      <c r="I283" s="127">
        <v>0.1</v>
      </c>
      <c r="J283" s="127">
        <v>0</v>
      </c>
      <c r="K283" s="127">
        <v>0.6</v>
      </c>
      <c r="L283" s="120"/>
    </row>
    <row r="284" spans="1:12" ht="20.45" customHeight="1">
      <c r="A284" s="209"/>
      <c r="B284" s="208"/>
      <c r="C284" s="126" t="s">
        <v>87</v>
      </c>
      <c r="D284" s="127">
        <v>46.8</v>
      </c>
      <c r="E284" s="127">
        <v>46.8</v>
      </c>
      <c r="F284" s="127">
        <v>13.3</v>
      </c>
      <c r="G284" s="127">
        <v>0</v>
      </c>
      <c r="H284" s="127">
        <v>46.8</v>
      </c>
      <c r="I284" s="127">
        <v>46.8</v>
      </c>
      <c r="J284" s="127">
        <v>13.3</v>
      </c>
      <c r="K284" s="127">
        <v>0</v>
      </c>
      <c r="L284" s="120"/>
    </row>
    <row r="285" spans="1:12" ht="21.6" customHeight="1">
      <c r="A285" s="209"/>
      <c r="B285" s="208"/>
      <c r="C285" s="126" t="s">
        <v>89</v>
      </c>
      <c r="D285" s="127">
        <v>1010</v>
      </c>
      <c r="E285" s="127">
        <v>1010</v>
      </c>
      <c r="F285" s="127">
        <v>937.5</v>
      </c>
      <c r="G285" s="127">
        <v>0</v>
      </c>
      <c r="H285" s="127">
        <v>1010</v>
      </c>
      <c r="I285" s="127">
        <v>1010</v>
      </c>
      <c r="J285" s="127">
        <v>937.5</v>
      </c>
      <c r="K285" s="127">
        <v>0</v>
      </c>
      <c r="L285" s="120"/>
    </row>
    <row r="286" spans="1:12" ht="19.149999999999999" customHeight="1">
      <c r="A286" s="199" t="s">
        <v>65</v>
      </c>
      <c r="B286" s="200"/>
      <c r="C286" s="201"/>
      <c r="D286" s="120">
        <f t="shared" ref="D286:K286" si="81">SUBTOTAL(9,D287:D289)</f>
        <v>2170.9</v>
      </c>
      <c r="E286" s="120">
        <f t="shared" si="81"/>
        <v>1956.1</v>
      </c>
      <c r="F286" s="120">
        <f t="shared" si="81"/>
        <v>1479.2</v>
      </c>
      <c r="G286" s="120">
        <f t="shared" si="81"/>
        <v>214.8</v>
      </c>
      <c r="H286" s="120">
        <f t="shared" si="81"/>
        <v>2151.9</v>
      </c>
      <c r="I286" s="120">
        <f t="shared" si="81"/>
        <v>1937.3</v>
      </c>
      <c r="J286" s="120">
        <f t="shared" si="81"/>
        <v>1479.2</v>
      </c>
      <c r="K286" s="120">
        <f t="shared" si="81"/>
        <v>214.6</v>
      </c>
      <c r="L286" s="120">
        <f t="shared" ref="L286" si="82">SUM(H286/D286*100)</f>
        <v>99.124786954719241</v>
      </c>
    </row>
    <row r="287" spans="1:12">
      <c r="A287" s="209"/>
      <c r="B287" s="208" t="s">
        <v>396</v>
      </c>
      <c r="C287" s="126" t="s">
        <v>94</v>
      </c>
      <c r="D287" s="127">
        <v>1656.6</v>
      </c>
      <c r="E287" s="127">
        <v>1568.3</v>
      </c>
      <c r="F287" s="127">
        <v>1145.5</v>
      </c>
      <c r="G287" s="127">
        <v>88.3</v>
      </c>
      <c r="H287" s="127">
        <v>1638.1</v>
      </c>
      <c r="I287" s="127">
        <v>1550</v>
      </c>
      <c r="J287" s="127">
        <v>1145.5</v>
      </c>
      <c r="K287" s="127">
        <v>88.1</v>
      </c>
      <c r="L287" s="120"/>
    </row>
    <row r="288" spans="1:12">
      <c r="A288" s="209"/>
      <c r="B288" s="208"/>
      <c r="C288" s="126" t="s">
        <v>87</v>
      </c>
      <c r="D288" s="127">
        <v>146.5</v>
      </c>
      <c r="E288" s="127">
        <v>20</v>
      </c>
      <c r="F288" s="127">
        <v>0</v>
      </c>
      <c r="G288" s="127">
        <v>126.5</v>
      </c>
      <c r="H288" s="127">
        <v>146</v>
      </c>
      <c r="I288" s="127">
        <v>19.5</v>
      </c>
      <c r="J288" s="127">
        <v>0</v>
      </c>
      <c r="K288" s="127">
        <v>126.5</v>
      </c>
      <c r="L288" s="120"/>
    </row>
    <row r="289" spans="1:12">
      <c r="A289" s="209"/>
      <c r="B289" s="208"/>
      <c r="C289" s="126" t="s">
        <v>89</v>
      </c>
      <c r="D289" s="127">
        <v>367.8</v>
      </c>
      <c r="E289" s="127">
        <v>367.8</v>
      </c>
      <c r="F289" s="127">
        <v>333.7</v>
      </c>
      <c r="G289" s="127">
        <v>0</v>
      </c>
      <c r="H289" s="127">
        <v>367.8</v>
      </c>
      <c r="I289" s="127">
        <v>367.8</v>
      </c>
      <c r="J289" s="127">
        <v>333.7</v>
      </c>
      <c r="K289" s="127">
        <v>0</v>
      </c>
      <c r="L289" s="120"/>
    </row>
    <row r="290" spans="1:12" ht="30" customHeight="1">
      <c r="A290" s="199" t="s">
        <v>110</v>
      </c>
      <c r="B290" s="200"/>
      <c r="C290" s="201"/>
      <c r="D290" s="120">
        <f t="shared" ref="D290:K290" si="83">SUBTOTAL(9,D291:D295)</f>
        <v>2349.9</v>
      </c>
      <c r="E290" s="120">
        <f t="shared" si="83"/>
        <v>2340.6000000000004</v>
      </c>
      <c r="F290" s="120">
        <f t="shared" si="83"/>
        <v>1949.9</v>
      </c>
      <c r="G290" s="120">
        <f t="shared" si="83"/>
        <v>9.3000000000000007</v>
      </c>
      <c r="H290" s="120">
        <f t="shared" si="83"/>
        <v>2348.8999999999996</v>
      </c>
      <c r="I290" s="120">
        <f t="shared" si="83"/>
        <v>2339.6</v>
      </c>
      <c r="J290" s="120">
        <f t="shared" si="83"/>
        <v>1949.9</v>
      </c>
      <c r="K290" s="120">
        <f t="shared" si="83"/>
        <v>9.3000000000000007</v>
      </c>
      <c r="L290" s="120">
        <f t="shared" ref="L290" si="84">SUM(H290/D290*100)</f>
        <v>99.957444997659451</v>
      </c>
    </row>
    <row r="291" spans="1:12">
      <c r="A291" s="209"/>
      <c r="B291" s="208" t="s">
        <v>394</v>
      </c>
      <c r="C291" s="126" t="s">
        <v>86</v>
      </c>
      <c r="D291" s="127">
        <v>881.9</v>
      </c>
      <c r="E291" s="127">
        <v>881.9</v>
      </c>
      <c r="F291" s="127">
        <v>845.7</v>
      </c>
      <c r="G291" s="127">
        <v>0</v>
      </c>
      <c r="H291" s="127">
        <v>881.9</v>
      </c>
      <c r="I291" s="127">
        <v>881.9</v>
      </c>
      <c r="J291" s="127">
        <v>845.7</v>
      </c>
      <c r="K291" s="127">
        <v>0</v>
      </c>
      <c r="L291" s="120"/>
    </row>
    <row r="292" spans="1:12" ht="17.45" customHeight="1">
      <c r="A292" s="209"/>
      <c r="B292" s="208"/>
      <c r="C292" s="126" t="s">
        <v>340</v>
      </c>
      <c r="D292" s="127">
        <v>31.2</v>
      </c>
      <c r="E292" s="127">
        <v>31.2</v>
      </c>
      <c r="F292" s="127">
        <v>30.7</v>
      </c>
      <c r="G292" s="127">
        <v>0</v>
      </c>
      <c r="H292" s="127">
        <v>31.2</v>
      </c>
      <c r="I292" s="127">
        <v>31.2</v>
      </c>
      <c r="J292" s="127">
        <v>30.7</v>
      </c>
      <c r="K292" s="127">
        <v>0</v>
      </c>
      <c r="L292" s="120"/>
    </row>
    <row r="293" spans="1:12" ht="16.149999999999999" customHeight="1">
      <c r="A293" s="209"/>
      <c r="B293" s="208"/>
      <c r="C293" s="126" t="s">
        <v>221</v>
      </c>
      <c r="D293" s="127">
        <v>13.6</v>
      </c>
      <c r="E293" s="127">
        <v>13.6</v>
      </c>
      <c r="F293" s="127">
        <v>13.6</v>
      </c>
      <c r="G293" s="127">
        <v>0</v>
      </c>
      <c r="H293" s="127">
        <v>13.6</v>
      </c>
      <c r="I293" s="127">
        <v>13.6</v>
      </c>
      <c r="J293" s="127">
        <v>13.6</v>
      </c>
      <c r="K293" s="127">
        <v>0</v>
      </c>
      <c r="L293" s="120"/>
    </row>
    <row r="294" spans="1:12">
      <c r="A294" s="209"/>
      <c r="B294" s="208"/>
      <c r="C294" s="126" t="s">
        <v>94</v>
      </c>
      <c r="D294" s="127">
        <v>141.69999999999999</v>
      </c>
      <c r="E294" s="127">
        <v>136.9</v>
      </c>
      <c r="F294" s="127">
        <v>16.5</v>
      </c>
      <c r="G294" s="127">
        <v>4.8</v>
      </c>
      <c r="H294" s="127">
        <v>141.6</v>
      </c>
      <c r="I294" s="127">
        <v>136.80000000000001</v>
      </c>
      <c r="J294" s="127">
        <v>16.5</v>
      </c>
      <c r="K294" s="127">
        <v>4.8</v>
      </c>
      <c r="L294" s="120"/>
    </row>
    <row r="295" spans="1:12">
      <c r="A295" s="209"/>
      <c r="B295" s="208"/>
      <c r="C295" s="126" t="s">
        <v>87</v>
      </c>
      <c r="D295" s="127">
        <v>1281.5</v>
      </c>
      <c r="E295" s="127">
        <v>1277</v>
      </c>
      <c r="F295" s="127">
        <v>1043.4000000000001</v>
      </c>
      <c r="G295" s="127">
        <v>4.5</v>
      </c>
      <c r="H295" s="127">
        <v>1280.5999999999999</v>
      </c>
      <c r="I295" s="127">
        <v>1276.0999999999999</v>
      </c>
      <c r="J295" s="127">
        <v>1043.4000000000001</v>
      </c>
      <c r="K295" s="127">
        <v>4.5</v>
      </c>
      <c r="L295" s="120"/>
    </row>
    <row r="296" spans="1:12" ht="17.45" customHeight="1">
      <c r="A296" s="199" t="s">
        <v>111</v>
      </c>
      <c r="B296" s="200"/>
      <c r="C296" s="201"/>
      <c r="D296" s="120">
        <f t="shared" ref="D296:K296" si="85">SUBTOTAL(9,D297:D297)</f>
        <v>763.3</v>
      </c>
      <c r="E296" s="120">
        <f t="shared" si="85"/>
        <v>223.9</v>
      </c>
      <c r="F296" s="120">
        <f t="shared" si="85"/>
        <v>0</v>
      </c>
      <c r="G296" s="120">
        <f t="shared" si="85"/>
        <v>539.4</v>
      </c>
      <c r="H296" s="120">
        <f t="shared" si="85"/>
        <v>758.4</v>
      </c>
      <c r="I296" s="120">
        <f t="shared" si="85"/>
        <v>219</v>
      </c>
      <c r="J296" s="120">
        <f t="shared" si="85"/>
        <v>0</v>
      </c>
      <c r="K296" s="120">
        <f t="shared" si="85"/>
        <v>539.4</v>
      </c>
      <c r="L296" s="120">
        <f t="shared" ref="L296" si="86">SUM(H296/D296*100)</f>
        <v>99.358050569893891</v>
      </c>
    </row>
    <row r="297" spans="1:12" ht="47.45" customHeight="1">
      <c r="A297" s="125"/>
      <c r="B297" s="125" t="s">
        <v>390</v>
      </c>
      <c r="C297" s="126" t="s">
        <v>87</v>
      </c>
      <c r="D297" s="127">
        <v>763.3</v>
      </c>
      <c r="E297" s="127">
        <v>223.9</v>
      </c>
      <c r="F297" s="127">
        <v>0</v>
      </c>
      <c r="G297" s="127">
        <v>539.4</v>
      </c>
      <c r="H297" s="127">
        <v>758.4</v>
      </c>
      <c r="I297" s="127">
        <v>219</v>
      </c>
      <c r="J297" s="127">
        <v>0</v>
      </c>
      <c r="K297" s="127">
        <v>539.4</v>
      </c>
      <c r="L297" s="120"/>
    </row>
    <row r="298" spans="1:12" ht="17.45" customHeight="1">
      <c r="A298" s="199" t="s">
        <v>112</v>
      </c>
      <c r="B298" s="200"/>
      <c r="C298" s="201"/>
      <c r="D298" s="120">
        <f t="shared" ref="D298:K298" si="87">SUBTOTAL(9,D299:D300)</f>
        <v>273.40000000000003</v>
      </c>
      <c r="E298" s="120">
        <f t="shared" si="87"/>
        <v>272.90000000000003</v>
      </c>
      <c r="F298" s="120">
        <f t="shared" si="87"/>
        <v>213.9</v>
      </c>
      <c r="G298" s="120">
        <f t="shared" si="87"/>
        <v>0.5</v>
      </c>
      <c r="H298" s="120">
        <f t="shared" si="87"/>
        <v>271.8</v>
      </c>
      <c r="I298" s="120">
        <f t="shared" si="87"/>
        <v>271.3</v>
      </c>
      <c r="J298" s="120">
        <f t="shared" si="87"/>
        <v>213.9</v>
      </c>
      <c r="K298" s="120">
        <f t="shared" si="87"/>
        <v>0.5</v>
      </c>
      <c r="L298" s="120">
        <f t="shared" ref="L298" si="88">SUM(H298/D298*100)</f>
        <v>99.414776883686898</v>
      </c>
    </row>
    <row r="299" spans="1:12">
      <c r="A299" s="209"/>
      <c r="B299" s="208" t="s">
        <v>396</v>
      </c>
      <c r="C299" s="126" t="s">
        <v>94</v>
      </c>
      <c r="D299" s="127">
        <v>1.3</v>
      </c>
      <c r="E299" s="127">
        <v>0.8</v>
      </c>
      <c r="F299" s="127">
        <v>0</v>
      </c>
      <c r="G299" s="127">
        <v>0.5</v>
      </c>
      <c r="H299" s="127">
        <v>0.6</v>
      </c>
      <c r="I299" s="127">
        <v>0.1</v>
      </c>
      <c r="J299" s="127">
        <v>0</v>
      </c>
      <c r="K299" s="127">
        <v>0.5</v>
      </c>
      <c r="L299" s="120"/>
    </row>
    <row r="300" spans="1:12">
      <c r="A300" s="209"/>
      <c r="B300" s="208"/>
      <c r="C300" s="126" t="s">
        <v>87</v>
      </c>
      <c r="D300" s="127">
        <v>272.10000000000002</v>
      </c>
      <c r="E300" s="127">
        <v>272.10000000000002</v>
      </c>
      <c r="F300" s="127">
        <v>213.9</v>
      </c>
      <c r="G300" s="127">
        <v>0</v>
      </c>
      <c r="H300" s="127">
        <v>271.2</v>
      </c>
      <c r="I300" s="127">
        <v>271.2</v>
      </c>
      <c r="J300" s="127">
        <v>213.9</v>
      </c>
      <c r="K300" s="127">
        <v>0</v>
      </c>
      <c r="L300" s="120"/>
    </row>
    <row r="301" spans="1:12" ht="18" customHeight="1">
      <c r="A301" s="199" t="s">
        <v>113</v>
      </c>
      <c r="B301" s="200"/>
      <c r="C301" s="201"/>
      <c r="D301" s="120">
        <f t="shared" ref="D301:K301" si="89">SUBTOTAL(9,D302:D302)</f>
        <v>139</v>
      </c>
      <c r="E301" s="120">
        <f t="shared" si="89"/>
        <v>25.8</v>
      </c>
      <c r="F301" s="120">
        <f t="shared" si="89"/>
        <v>0</v>
      </c>
      <c r="G301" s="120">
        <f t="shared" si="89"/>
        <v>113.2</v>
      </c>
      <c r="H301" s="120">
        <f t="shared" si="89"/>
        <v>138.19999999999999</v>
      </c>
      <c r="I301" s="120">
        <f t="shared" si="89"/>
        <v>25</v>
      </c>
      <c r="J301" s="120">
        <f t="shared" si="89"/>
        <v>0</v>
      </c>
      <c r="K301" s="120">
        <f t="shared" si="89"/>
        <v>113.2</v>
      </c>
      <c r="L301" s="120">
        <f t="shared" ref="L301" si="90">SUM(H301/D301*100)</f>
        <v>99.424460431654666</v>
      </c>
    </row>
    <row r="302" spans="1:12" ht="44.45" customHeight="1">
      <c r="A302" s="125"/>
      <c r="B302" s="125" t="s">
        <v>392</v>
      </c>
      <c r="C302" s="126" t="s">
        <v>87</v>
      </c>
      <c r="D302" s="127">
        <v>139</v>
      </c>
      <c r="E302" s="127">
        <v>25.8</v>
      </c>
      <c r="F302" s="127">
        <v>0</v>
      </c>
      <c r="G302" s="127">
        <v>113.2</v>
      </c>
      <c r="H302" s="127">
        <v>138.19999999999999</v>
      </c>
      <c r="I302" s="127">
        <v>25</v>
      </c>
      <c r="J302" s="127">
        <v>0</v>
      </c>
      <c r="K302" s="127">
        <v>113.2</v>
      </c>
      <c r="L302" s="120"/>
    </row>
    <row r="303" spans="1:12" ht="15.95" customHeight="1">
      <c r="A303" s="213" t="s">
        <v>137</v>
      </c>
      <c r="B303" s="213"/>
      <c r="C303" s="213"/>
      <c r="D303" s="127">
        <f t="shared" ref="D303:K303" si="91">SUBTOTAL(9,D10:D302)</f>
        <v>148465.69999999998</v>
      </c>
      <c r="E303" s="127">
        <f t="shared" si="91"/>
        <v>114120.20000000001</v>
      </c>
      <c r="F303" s="127">
        <f t="shared" si="91"/>
        <v>67727.599999999991</v>
      </c>
      <c r="G303" s="127">
        <f t="shared" si="91"/>
        <v>34345.500000000015</v>
      </c>
      <c r="H303" s="127">
        <f t="shared" si="91"/>
        <v>143393.09999999995</v>
      </c>
      <c r="I303" s="127">
        <f t="shared" si="91"/>
        <v>111104.5</v>
      </c>
      <c r="J303" s="127">
        <f t="shared" si="91"/>
        <v>67326.099999999991</v>
      </c>
      <c r="K303" s="127">
        <f t="shared" si="91"/>
        <v>32288.599999999995</v>
      </c>
      <c r="L303" s="120">
        <f t="shared" ref="L303" si="92">SUM(H303/D303*100)</f>
        <v>96.583318571225519</v>
      </c>
    </row>
    <row r="305" spans="4:11">
      <c r="F305" s="50"/>
      <c r="G305" s="50"/>
      <c r="H305" s="50"/>
    </row>
    <row r="306" spans="4:11">
      <c r="D306" s="122"/>
      <c r="E306" s="122"/>
      <c r="F306" s="122"/>
      <c r="G306" s="122"/>
      <c r="H306" s="122"/>
      <c r="I306" s="122"/>
      <c r="J306" s="122"/>
      <c r="K306" s="122"/>
    </row>
  </sheetData>
  <sheetProtection selectLockedCells="1"/>
  <mergeCells count="160">
    <mergeCell ref="A303:C303"/>
    <mergeCell ref="B262:B263"/>
    <mergeCell ref="B264:B265"/>
    <mergeCell ref="A268:A269"/>
    <mergeCell ref="B268:B269"/>
    <mergeCell ref="A271:A272"/>
    <mergeCell ref="B271:B272"/>
    <mergeCell ref="A274:A275"/>
    <mergeCell ref="A299:A300"/>
    <mergeCell ref="B299:B300"/>
    <mergeCell ref="A261:A266"/>
    <mergeCell ref="A291:A295"/>
    <mergeCell ref="B291:B295"/>
    <mergeCell ref="A290:C290"/>
    <mergeCell ref="A296:C296"/>
    <mergeCell ref="A298:C298"/>
    <mergeCell ref="A301:C301"/>
    <mergeCell ref="A190:A192"/>
    <mergeCell ref="B190:B192"/>
    <mergeCell ref="A194:A196"/>
    <mergeCell ref="B194:B196"/>
    <mergeCell ref="A202:A204"/>
    <mergeCell ref="A252:A255"/>
    <mergeCell ref="B252:B255"/>
    <mergeCell ref="A257:A259"/>
    <mergeCell ref="B257:B259"/>
    <mergeCell ref="A206:A210"/>
    <mergeCell ref="B206:B210"/>
    <mergeCell ref="A212:A216"/>
    <mergeCell ref="B212:B216"/>
    <mergeCell ref="A218:A222"/>
    <mergeCell ref="B218:B222"/>
    <mergeCell ref="A224:A227"/>
    <mergeCell ref="B224:B227"/>
    <mergeCell ref="A229:A234"/>
    <mergeCell ref="B229:B234"/>
    <mergeCell ref="A236:A237"/>
    <mergeCell ref="B236:B237"/>
    <mergeCell ref="A239:A241"/>
    <mergeCell ref="B239:B241"/>
    <mergeCell ref="A243:A244"/>
    <mergeCell ref="B187:B188"/>
    <mergeCell ref="A2:G2"/>
    <mergeCell ref="A4:I4"/>
    <mergeCell ref="C5:C8"/>
    <mergeCell ref="D5:G5"/>
    <mergeCell ref="H5:K5"/>
    <mergeCell ref="D6:D8"/>
    <mergeCell ref="E6:G6"/>
    <mergeCell ref="H6:H8"/>
    <mergeCell ref="I6:K6"/>
    <mergeCell ref="A163:A170"/>
    <mergeCell ref="B163:B168"/>
    <mergeCell ref="B169:B170"/>
    <mergeCell ref="A172:A179"/>
    <mergeCell ref="B172:B177"/>
    <mergeCell ref="B178:B179"/>
    <mergeCell ref="A181:A185"/>
    <mergeCell ref="B181:B185"/>
    <mergeCell ref="A187:A188"/>
    <mergeCell ref="A68:A71"/>
    <mergeCell ref="L6:L8"/>
    <mergeCell ref="E7:F7"/>
    <mergeCell ref="G7:G8"/>
    <mergeCell ref="I7:J7"/>
    <mergeCell ref="K7:K8"/>
    <mergeCell ref="A11:A66"/>
    <mergeCell ref="B11:B15"/>
    <mergeCell ref="B16:B19"/>
    <mergeCell ref="B20:B27"/>
    <mergeCell ref="B28:B33"/>
    <mergeCell ref="B34:B39"/>
    <mergeCell ref="B40:B46"/>
    <mergeCell ref="B47:B51"/>
    <mergeCell ref="B52:B57"/>
    <mergeCell ref="B58:B66"/>
    <mergeCell ref="A10:C10"/>
    <mergeCell ref="A5:A8"/>
    <mergeCell ref="B5:B8"/>
    <mergeCell ref="A122:A128"/>
    <mergeCell ref="B122:B127"/>
    <mergeCell ref="A130:A135"/>
    <mergeCell ref="B130:B134"/>
    <mergeCell ref="B68:B70"/>
    <mergeCell ref="A73:A78"/>
    <mergeCell ref="B73:B78"/>
    <mergeCell ref="A80:A87"/>
    <mergeCell ref="B80:B85"/>
    <mergeCell ref="A89:A96"/>
    <mergeCell ref="B89:B94"/>
    <mergeCell ref="B95:B96"/>
    <mergeCell ref="A98:A103"/>
    <mergeCell ref="B98:B103"/>
    <mergeCell ref="A246:A250"/>
    <mergeCell ref="B246:B248"/>
    <mergeCell ref="B274:B275"/>
    <mergeCell ref="A277:A278"/>
    <mergeCell ref="B277:B278"/>
    <mergeCell ref="A282:A285"/>
    <mergeCell ref="B283:B285"/>
    <mergeCell ref="A287:A289"/>
    <mergeCell ref="B287:B289"/>
    <mergeCell ref="A251:C251"/>
    <mergeCell ref="A256:C256"/>
    <mergeCell ref="A260:C260"/>
    <mergeCell ref="A267:C267"/>
    <mergeCell ref="A270:C270"/>
    <mergeCell ref="A273:C273"/>
    <mergeCell ref="A276:C276"/>
    <mergeCell ref="A279:C279"/>
    <mergeCell ref="A281:C281"/>
    <mergeCell ref="A286:C286"/>
    <mergeCell ref="A245:C245"/>
    <mergeCell ref="A136:C136"/>
    <mergeCell ref="A142:C142"/>
    <mergeCell ref="A148:C148"/>
    <mergeCell ref="A149:A152"/>
    <mergeCell ref="A153:C153"/>
    <mergeCell ref="A162:C162"/>
    <mergeCell ref="A171:C171"/>
    <mergeCell ref="A180:C180"/>
    <mergeCell ref="B243:B244"/>
    <mergeCell ref="A137:A141"/>
    <mergeCell ref="B137:B141"/>
    <mergeCell ref="A143:A147"/>
    <mergeCell ref="B143:B147"/>
    <mergeCell ref="B149:B152"/>
    <mergeCell ref="A154:A161"/>
    <mergeCell ref="B154:B159"/>
    <mergeCell ref="B160:B161"/>
    <mergeCell ref="B202:B204"/>
    <mergeCell ref="A186:C186"/>
    <mergeCell ref="A189:C189"/>
    <mergeCell ref="A193:C193"/>
    <mergeCell ref="A197:C197"/>
    <mergeCell ref="A199:C199"/>
    <mergeCell ref="A3:K3"/>
    <mergeCell ref="A205:C205"/>
    <mergeCell ref="A211:C211"/>
    <mergeCell ref="A217:C217"/>
    <mergeCell ref="A223:C223"/>
    <mergeCell ref="A228:C228"/>
    <mergeCell ref="A235:C235"/>
    <mergeCell ref="A238:C238"/>
    <mergeCell ref="A242:C242"/>
    <mergeCell ref="A67:C67"/>
    <mergeCell ref="A72:C72"/>
    <mergeCell ref="A79:C79"/>
    <mergeCell ref="A88:C88"/>
    <mergeCell ref="A97:C97"/>
    <mergeCell ref="A104:C104"/>
    <mergeCell ref="A114:C114"/>
    <mergeCell ref="A121:C121"/>
    <mergeCell ref="A129:C129"/>
    <mergeCell ref="A201:C201"/>
    <mergeCell ref="A105:A113"/>
    <mergeCell ref="B105:B111"/>
    <mergeCell ref="B112:B113"/>
    <mergeCell ref="A115:A120"/>
    <mergeCell ref="B115:B120"/>
  </mergeCells>
  <conditionalFormatting sqref="D303 H303">
    <cfRule type="cellIs" dxfId="1" priority="1" stopIfTrue="1" operator="equal">
      <formula>0</formula>
    </cfRule>
  </conditionalFormatting>
  <pageMargins left="0" right="0" top="0.35433070866141736" bottom="0.11811023622047245" header="0" footer="0"/>
  <pageSetup paperSize="9" fitToHeight="0" orientation="landscape" horizontalDpi="4294967294" verticalDpi="4294967294" r:id="rId1"/>
  <headerFooter differentFirst="1"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2"/>
  <sheetViews>
    <sheetView showZeros="0" zoomScaleNormal="100" workbookViewId="0"/>
  </sheetViews>
  <sheetFormatPr defaultColWidth="8.85546875" defaultRowHeight="12"/>
  <cols>
    <col min="1" max="1" width="7.42578125" style="2" customWidth="1"/>
    <col min="2" max="2" width="30.7109375" style="2" customWidth="1"/>
    <col min="3" max="3" width="11.28515625" style="2" customWidth="1"/>
    <col min="4" max="4" width="12.28515625" style="2" customWidth="1"/>
    <col min="5" max="5" width="13.140625" style="2" customWidth="1"/>
    <col min="6" max="6" width="11.140625" style="2" customWidth="1"/>
    <col min="7" max="7" width="12.140625" style="2" customWidth="1"/>
    <col min="8" max="8" width="11.5703125" style="2" customWidth="1"/>
    <col min="9" max="9" width="13" style="2" customWidth="1"/>
    <col min="10" max="10" width="9.85546875" style="2" bestFit="1" customWidth="1"/>
    <col min="11" max="11" width="10.140625" style="2" customWidth="1"/>
    <col min="12" max="16384" width="8.85546875" style="2"/>
  </cols>
  <sheetData>
    <row r="1" spans="1:12" ht="15">
      <c r="A1" s="9"/>
      <c r="B1" s="9"/>
      <c r="C1" s="9"/>
      <c r="D1" s="9"/>
      <c r="E1" s="9"/>
      <c r="F1" s="9"/>
      <c r="G1" s="9"/>
      <c r="H1" s="9"/>
      <c r="I1" s="9"/>
      <c r="J1" s="9"/>
      <c r="K1" s="10" t="s">
        <v>203</v>
      </c>
      <c r="L1" s="9"/>
    </row>
    <row r="2" spans="1:12" ht="16.899999999999999" customHeight="1">
      <c r="A2" s="27"/>
      <c r="B2" s="193" t="s">
        <v>402</v>
      </c>
      <c r="C2" s="193"/>
      <c r="D2" s="193"/>
      <c r="E2" s="193"/>
      <c r="F2" s="193"/>
      <c r="G2" s="193"/>
      <c r="H2" s="193"/>
      <c r="I2" s="193"/>
      <c r="J2" s="27"/>
      <c r="K2" s="27"/>
      <c r="L2" s="27"/>
    </row>
    <row r="3" spans="1:12" ht="12.75" customHeight="1">
      <c r="A3" s="115"/>
      <c r="B3" s="115"/>
      <c r="C3" s="115"/>
      <c r="D3" s="115"/>
      <c r="E3" s="115"/>
      <c r="F3" s="115"/>
      <c r="G3" s="116"/>
      <c r="H3" s="116"/>
      <c r="I3" s="116"/>
      <c r="J3" s="116"/>
      <c r="K3" s="9"/>
      <c r="L3" s="9"/>
    </row>
    <row r="4" spans="1:12" ht="15.75">
      <c r="A4" s="212"/>
      <c r="B4" s="212"/>
      <c r="C4" s="212"/>
      <c r="D4" s="212"/>
      <c r="E4" s="212"/>
      <c r="F4" s="212"/>
      <c r="G4" s="212"/>
      <c r="H4" s="212"/>
      <c r="I4" s="27"/>
      <c r="J4" s="198" t="s">
        <v>193</v>
      </c>
      <c r="K4" s="198"/>
      <c r="L4" s="9"/>
    </row>
    <row r="5" spans="1:12" ht="28.9" customHeight="1">
      <c r="A5" s="211" t="s">
        <v>167</v>
      </c>
      <c r="B5" s="211" t="s">
        <v>370</v>
      </c>
      <c r="C5" s="211" t="s">
        <v>380</v>
      </c>
      <c r="D5" s="211"/>
      <c r="E5" s="211"/>
      <c r="F5" s="211"/>
      <c r="G5" s="211" t="s">
        <v>339</v>
      </c>
      <c r="H5" s="211"/>
      <c r="I5" s="211"/>
      <c r="J5" s="211"/>
      <c r="K5" s="121" t="s">
        <v>78</v>
      </c>
      <c r="L5" s="9"/>
    </row>
    <row r="6" spans="1:12" ht="16.899999999999999" customHeight="1">
      <c r="A6" s="211"/>
      <c r="B6" s="211"/>
      <c r="C6" s="211" t="s">
        <v>79</v>
      </c>
      <c r="D6" s="211" t="s">
        <v>80</v>
      </c>
      <c r="E6" s="211"/>
      <c r="F6" s="211"/>
      <c r="G6" s="211" t="s">
        <v>79</v>
      </c>
      <c r="H6" s="211" t="s">
        <v>80</v>
      </c>
      <c r="I6" s="211"/>
      <c r="J6" s="211"/>
      <c r="K6" s="210" t="s">
        <v>81</v>
      </c>
      <c r="L6" s="9"/>
    </row>
    <row r="7" spans="1:12" ht="24" customHeight="1">
      <c r="A7" s="211"/>
      <c r="B7" s="211"/>
      <c r="C7" s="211"/>
      <c r="D7" s="211" t="s">
        <v>82</v>
      </c>
      <c r="E7" s="211"/>
      <c r="F7" s="211" t="s">
        <v>83</v>
      </c>
      <c r="G7" s="211"/>
      <c r="H7" s="211" t="s">
        <v>82</v>
      </c>
      <c r="I7" s="211"/>
      <c r="J7" s="211" t="s">
        <v>83</v>
      </c>
      <c r="K7" s="210"/>
      <c r="L7" s="9"/>
    </row>
    <row r="8" spans="1:12" ht="53.45" customHeight="1">
      <c r="A8" s="211"/>
      <c r="B8" s="211"/>
      <c r="C8" s="211"/>
      <c r="D8" s="29" t="s">
        <v>79</v>
      </c>
      <c r="E8" s="119" t="s">
        <v>220</v>
      </c>
      <c r="F8" s="211"/>
      <c r="G8" s="211"/>
      <c r="H8" s="29" t="s">
        <v>79</v>
      </c>
      <c r="I8" s="119" t="s">
        <v>220</v>
      </c>
      <c r="J8" s="211"/>
      <c r="K8" s="210"/>
      <c r="L8" s="9"/>
    </row>
    <row r="9" spans="1:12" ht="23.45" customHeight="1">
      <c r="A9" s="117" t="s">
        <v>114</v>
      </c>
      <c r="B9" s="117" t="s">
        <v>371</v>
      </c>
      <c r="C9" s="118">
        <v>63523.1</v>
      </c>
      <c r="D9" s="118">
        <v>58766.1</v>
      </c>
      <c r="E9" s="118">
        <v>42021</v>
      </c>
      <c r="F9" s="118">
        <v>4757</v>
      </c>
      <c r="G9" s="118">
        <v>61610.5</v>
      </c>
      <c r="H9" s="118">
        <v>58110.400000000001</v>
      </c>
      <c r="I9" s="118">
        <v>41979</v>
      </c>
      <c r="J9" s="118">
        <v>3500.1</v>
      </c>
      <c r="K9" s="120">
        <f>SUM(G9/C9*100)</f>
        <v>96.989126790096833</v>
      </c>
      <c r="L9" s="9"/>
    </row>
    <row r="10" spans="1:12" ht="31.15" customHeight="1">
      <c r="A10" s="117" t="s">
        <v>115</v>
      </c>
      <c r="B10" s="117" t="s">
        <v>372</v>
      </c>
      <c r="C10" s="118">
        <v>1996.4</v>
      </c>
      <c r="D10" s="118">
        <v>1071.0999999999999</v>
      </c>
      <c r="E10" s="118">
        <v>180.9</v>
      </c>
      <c r="F10" s="118">
        <v>925.3</v>
      </c>
      <c r="G10" s="118">
        <v>1852.7</v>
      </c>
      <c r="H10" s="118">
        <v>1016.9</v>
      </c>
      <c r="I10" s="118">
        <v>178.8</v>
      </c>
      <c r="J10" s="118">
        <v>835.8</v>
      </c>
      <c r="K10" s="120">
        <f t="shared" ref="K10:K18" si="0">SUM(G10/C10*100)</f>
        <v>92.802043678621516</v>
      </c>
      <c r="L10" s="9"/>
    </row>
    <row r="11" spans="1:12" ht="23.25" customHeight="1">
      <c r="A11" s="117" t="s">
        <v>116</v>
      </c>
      <c r="B11" s="117" t="s">
        <v>373</v>
      </c>
      <c r="C11" s="118">
        <v>6392</v>
      </c>
      <c r="D11" s="118">
        <v>5670.3</v>
      </c>
      <c r="E11" s="118">
        <v>1016</v>
      </c>
      <c r="F11" s="118">
        <v>721.7</v>
      </c>
      <c r="G11" s="118">
        <v>6031</v>
      </c>
      <c r="H11" s="118">
        <v>5345.9</v>
      </c>
      <c r="I11" s="118">
        <v>985.3</v>
      </c>
      <c r="J11" s="118">
        <v>685.1</v>
      </c>
      <c r="K11" s="120">
        <f t="shared" si="0"/>
        <v>94.352315394242808</v>
      </c>
      <c r="L11" s="9"/>
    </row>
    <row r="12" spans="1:12" ht="23.45" customHeight="1">
      <c r="A12" s="117" t="s">
        <v>117</v>
      </c>
      <c r="B12" s="117" t="s">
        <v>374</v>
      </c>
      <c r="C12" s="118">
        <v>1884.4</v>
      </c>
      <c r="D12" s="118">
        <v>1883.4</v>
      </c>
      <c r="E12" s="118">
        <v>1262</v>
      </c>
      <c r="F12" s="118">
        <v>1</v>
      </c>
      <c r="G12" s="118">
        <v>1782.1</v>
      </c>
      <c r="H12" s="118">
        <v>1781.1</v>
      </c>
      <c r="I12" s="118">
        <v>1228.5</v>
      </c>
      <c r="J12" s="118">
        <v>1</v>
      </c>
      <c r="K12" s="120">
        <f t="shared" si="0"/>
        <v>94.571216302271267</v>
      </c>
      <c r="L12" s="9"/>
    </row>
    <row r="13" spans="1:12" ht="26.45" customHeight="1">
      <c r="A13" s="117" t="s">
        <v>118</v>
      </c>
      <c r="B13" s="117" t="s">
        <v>375</v>
      </c>
      <c r="C13" s="118">
        <v>18083.900000000001</v>
      </c>
      <c r="D13" s="118">
        <v>17147.2</v>
      </c>
      <c r="E13" s="118">
        <v>6081.5</v>
      </c>
      <c r="F13" s="118">
        <v>936.7</v>
      </c>
      <c r="G13" s="118">
        <v>17707.099999999999</v>
      </c>
      <c r="H13" s="118">
        <v>16773.400000000001</v>
      </c>
      <c r="I13" s="118">
        <v>6057.9</v>
      </c>
      <c r="J13" s="118">
        <v>933.7</v>
      </c>
      <c r="K13" s="120">
        <f t="shared" si="0"/>
        <v>97.916378657258647</v>
      </c>
      <c r="L13" s="9"/>
    </row>
    <row r="14" spans="1:12" ht="29.45" customHeight="1">
      <c r="A14" s="117" t="s">
        <v>119</v>
      </c>
      <c r="B14" s="117" t="s">
        <v>376</v>
      </c>
      <c r="C14" s="118">
        <v>14588.2</v>
      </c>
      <c r="D14" s="118">
        <v>4938.6000000000004</v>
      </c>
      <c r="E14" s="118">
        <v>0</v>
      </c>
      <c r="F14" s="118">
        <v>9649.6</v>
      </c>
      <c r="G14" s="118">
        <v>13855.1</v>
      </c>
      <c r="H14" s="118">
        <v>4662.8999999999996</v>
      </c>
      <c r="I14" s="118">
        <v>0</v>
      </c>
      <c r="J14" s="118">
        <v>9192.2000000000007</v>
      </c>
      <c r="K14" s="120">
        <f t="shared" si="0"/>
        <v>94.974705583965118</v>
      </c>
      <c r="L14" s="9"/>
    </row>
    <row r="15" spans="1:12" ht="30.75" customHeight="1">
      <c r="A15" s="117" t="s">
        <v>120</v>
      </c>
      <c r="B15" s="117" t="s">
        <v>377</v>
      </c>
      <c r="C15" s="118">
        <v>8604</v>
      </c>
      <c r="D15" s="118">
        <v>6026.9</v>
      </c>
      <c r="E15" s="118">
        <v>4196.1000000000004</v>
      </c>
      <c r="F15" s="118">
        <v>2577.1</v>
      </c>
      <c r="G15" s="118">
        <v>8375.2000000000007</v>
      </c>
      <c r="H15" s="118">
        <v>5839.1</v>
      </c>
      <c r="I15" s="118">
        <v>4110.3999999999996</v>
      </c>
      <c r="J15" s="118">
        <v>2536.1</v>
      </c>
      <c r="K15" s="120">
        <f t="shared" si="0"/>
        <v>97.34077173407718</v>
      </c>
      <c r="L15" s="9"/>
    </row>
    <row r="16" spans="1:12" ht="24.6" customHeight="1">
      <c r="A16" s="117" t="s">
        <v>121</v>
      </c>
      <c r="B16" s="117" t="s">
        <v>378</v>
      </c>
      <c r="C16" s="118">
        <v>13754.9</v>
      </c>
      <c r="D16" s="118">
        <v>2301.5</v>
      </c>
      <c r="E16" s="118">
        <v>1177.8</v>
      </c>
      <c r="F16" s="118">
        <v>11453.4</v>
      </c>
      <c r="G16" s="118">
        <v>13724.8</v>
      </c>
      <c r="H16" s="118">
        <v>2271.9</v>
      </c>
      <c r="I16" s="118">
        <v>1177.8</v>
      </c>
      <c r="J16" s="118">
        <v>11452.9</v>
      </c>
      <c r="K16" s="120">
        <f t="shared" si="0"/>
        <v>99.781168892540109</v>
      </c>
      <c r="L16" s="9"/>
    </row>
    <row r="17" spans="1:12" ht="29.45" customHeight="1">
      <c r="A17" s="117" t="s">
        <v>122</v>
      </c>
      <c r="B17" s="117" t="s">
        <v>379</v>
      </c>
      <c r="C17" s="118">
        <v>19638.8</v>
      </c>
      <c r="D17" s="118">
        <v>16315.1</v>
      </c>
      <c r="E17" s="118">
        <v>11792.3</v>
      </c>
      <c r="F17" s="118">
        <v>3323.7</v>
      </c>
      <c r="G17" s="118">
        <v>18454.599999999999</v>
      </c>
      <c r="H17" s="118">
        <v>15302.9</v>
      </c>
      <c r="I17" s="118">
        <v>11608.4</v>
      </c>
      <c r="J17" s="118">
        <v>3151.7</v>
      </c>
      <c r="K17" s="120">
        <f t="shared" si="0"/>
        <v>93.970100006110343</v>
      </c>
      <c r="L17" s="9"/>
    </row>
    <row r="18" spans="1:12" ht="21" customHeight="1">
      <c r="A18" s="15"/>
      <c r="B18" s="23" t="s">
        <v>137</v>
      </c>
      <c r="C18" s="118">
        <f t="shared" ref="C18:J18" si="1">SUBTOTAL(9,C9:C17)</f>
        <v>148465.69999999998</v>
      </c>
      <c r="D18" s="118">
        <f t="shared" si="1"/>
        <v>114120.2</v>
      </c>
      <c r="E18" s="118">
        <f t="shared" si="1"/>
        <v>67727.600000000006</v>
      </c>
      <c r="F18" s="118">
        <f t="shared" si="1"/>
        <v>34345.499999999993</v>
      </c>
      <c r="G18" s="118">
        <f t="shared" si="1"/>
        <v>143393.1</v>
      </c>
      <c r="H18" s="118">
        <f t="shared" si="1"/>
        <v>111104.5</v>
      </c>
      <c r="I18" s="118">
        <f t="shared" si="1"/>
        <v>67326.100000000006</v>
      </c>
      <c r="J18" s="118">
        <f t="shared" si="1"/>
        <v>32288.600000000002</v>
      </c>
      <c r="K18" s="120">
        <f t="shared" si="0"/>
        <v>96.583318571225561</v>
      </c>
      <c r="L18" s="9"/>
    </row>
    <row r="19" spans="1:12" ht="1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2" ht="15">
      <c r="A20" s="9"/>
      <c r="B20" s="9"/>
      <c r="C20" s="9"/>
      <c r="D20" s="9"/>
      <c r="E20" s="50"/>
      <c r="F20" s="50"/>
      <c r="G20" s="9"/>
      <c r="H20" s="9"/>
      <c r="I20" s="9"/>
      <c r="J20" s="9"/>
      <c r="K20" s="9"/>
      <c r="L20" s="9"/>
    </row>
    <row r="21" spans="1:12" ht="1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</row>
    <row r="22" spans="1:12">
      <c r="C22" s="8"/>
      <c r="D22" s="8"/>
      <c r="E22" s="8"/>
      <c r="F22" s="8"/>
      <c r="G22" s="8"/>
      <c r="H22" s="8"/>
      <c r="I22" s="8"/>
      <c r="J22" s="8"/>
    </row>
  </sheetData>
  <sheetProtection selectLockedCells="1"/>
  <mergeCells count="16">
    <mergeCell ref="J4:K4"/>
    <mergeCell ref="B2:I2"/>
    <mergeCell ref="A4:H4"/>
    <mergeCell ref="K6:K8"/>
    <mergeCell ref="A5:A8"/>
    <mergeCell ref="B5:B8"/>
    <mergeCell ref="D6:F6"/>
    <mergeCell ref="D7:E7"/>
    <mergeCell ref="F7:F8"/>
    <mergeCell ref="H7:I7"/>
    <mergeCell ref="J7:J8"/>
    <mergeCell ref="C5:F5"/>
    <mergeCell ref="G5:J5"/>
    <mergeCell ref="C6:C8"/>
    <mergeCell ref="G6:G8"/>
    <mergeCell ref="H6:J6"/>
  </mergeCells>
  <conditionalFormatting sqref="C18 G18">
    <cfRule type="cellIs" dxfId="0" priority="1" stopIfTrue="1" operator="equal">
      <formula>0</formula>
    </cfRule>
  </conditionalFormatting>
  <printOptions horizontalCentered="1"/>
  <pageMargins left="0" right="0" top="0.86614173228346458" bottom="0.62992125984251968" header="0.51181102362204722" footer="0.31496062992125984"/>
  <pageSetup paperSize="9" orientation="landscape" horizontalDpi="4294967293" vertic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4"/>
  <sheetViews>
    <sheetView zoomScaleNormal="100" workbookViewId="0"/>
  </sheetViews>
  <sheetFormatPr defaultRowHeight="12.75"/>
  <cols>
    <col min="1" max="1" width="32" customWidth="1"/>
    <col min="2" max="2" width="11.5703125" customWidth="1"/>
    <col min="3" max="3" width="13.42578125" customWidth="1"/>
    <col min="4" max="4" width="12.42578125" customWidth="1"/>
    <col min="5" max="5" width="13.140625" customWidth="1"/>
    <col min="6" max="7" width="12.28515625" customWidth="1"/>
    <col min="8" max="8" width="14.7109375" customWidth="1"/>
    <col min="9" max="9" width="13.7109375" customWidth="1"/>
  </cols>
  <sheetData>
    <row r="1" spans="1:10" ht="15">
      <c r="A1" s="9"/>
      <c r="B1" s="9"/>
      <c r="C1" s="9"/>
      <c r="D1" s="9"/>
      <c r="E1" s="9"/>
      <c r="F1" s="9"/>
      <c r="G1" s="9"/>
      <c r="H1" s="214" t="s">
        <v>196</v>
      </c>
      <c r="I1" s="214"/>
    </row>
    <row r="2" spans="1:10" ht="14.25" customHeight="1">
      <c r="A2" s="9"/>
      <c r="B2" s="9"/>
      <c r="C2" s="9"/>
      <c r="D2" s="9"/>
      <c r="E2" s="9"/>
      <c r="F2" s="9"/>
      <c r="G2" s="9"/>
      <c r="H2" s="9"/>
      <c r="I2" s="9"/>
    </row>
    <row r="3" spans="1:10" ht="35.25" customHeight="1">
      <c r="A3" s="224" t="s">
        <v>343</v>
      </c>
      <c r="B3" s="224"/>
      <c r="C3" s="224"/>
      <c r="D3" s="224"/>
      <c r="E3" s="224"/>
      <c r="F3" s="224"/>
      <c r="G3" s="224"/>
      <c r="H3" s="224"/>
      <c r="I3" s="224"/>
      <c r="J3" s="6"/>
    </row>
    <row r="4" spans="1:10" ht="15.75">
      <c r="A4" s="11"/>
      <c r="B4" s="11"/>
      <c r="C4" s="11"/>
      <c r="D4" s="11"/>
      <c r="E4" s="11"/>
      <c r="F4" s="11"/>
      <c r="G4" s="11"/>
      <c r="H4" s="11"/>
      <c r="I4" s="11"/>
      <c r="J4" s="7"/>
    </row>
    <row r="5" spans="1:10" ht="15.6" customHeight="1">
      <c r="A5" s="9"/>
      <c r="B5" s="9"/>
      <c r="C5" s="9"/>
      <c r="D5" s="9"/>
      <c r="E5" s="9"/>
      <c r="F5" s="9"/>
      <c r="G5" s="9"/>
      <c r="H5" s="214" t="s">
        <v>193</v>
      </c>
      <c r="I5" s="214"/>
    </row>
    <row r="6" spans="1:10" ht="31.9" customHeight="1">
      <c r="A6" s="217" t="s">
        <v>138</v>
      </c>
      <c r="B6" s="220" t="s">
        <v>258</v>
      </c>
      <c r="C6" s="221"/>
      <c r="D6" s="220" t="s">
        <v>259</v>
      </c>
      <c r="E6" s="221"/>
      <c r="F6" s="220" t="s">
        <v>344</v>
      </c>
      <c r="G6" s="221"/>
      <c r="H6" s="222" t="s">
        <v>345</v>
      </c>
      <c r="I6" s="223"/>
    </row>
    <row r="7" spans="1:10" ht="24.6" customHeight="1">
      <c r="A7" s="219"/>
      <c r="B7" s="217" t="s">
        <v>260</v>
      </c>
      <c r="C7" s="217" t="s">
        <v>205</v>
      </c>
      <c r="D7" s="217" t="s">
        <v>260</v>
      </c>
      <c r="E7" s="217" t="s">
        <v>205</v>
      </c>
      <c r="F7" s="217" t="s">
        <v>260</v>
      </c>
      <c r="G7" s="217" t="s">
        <v>205</v>
      </c>
      <c r="H7" s="215" t="s">
        <v>346</v>
      </c>
      <c r="I7" s="216"/>
    </row>
    <row r="8" spans="1:10" ht="18.75" customHeight="1">
      <c r="A8" s="218"/>
      <c r="B8" s="218"/>
      <c r="C8" s="218"/>
      <c r="D8" s="218"/>
      <c r="E8" s="218"/>
      <c r="F8" s="218"/>
      <c r="G8" s="218"/>
      <c r="H8" s="13" t="s">
        <v>347</v>
      </c>
      <c r="I8" s="14" t="s">
        <v>242</v>
      </c>
    </row>
    <row r="9" spans="1:10" ht="15">
      <c r="A9" s="15" t="s">
        <v>142</v>
      </c>
      <c r="B9" s="16">
        <v>7777.2</v>
      </c>
      <c r="C9" s="16">
        <f>SUM(B9/B21*100)</f>
        <v>7.9706721244774403</v>
      </c>
      <c r="D9" s="16">
        <f>9751.9-50</f>
        <v>9701.9</v>
      </c>
      <c r="E9" s="16">
        <f>SUM(D9/D21*100)</f>
        <v>7.4778925105460026</v>
      </c>
      <c r="F9" s="16">
        <f>9944.9+27.6</f>
        <v>9972.5</v>
      </c>
      <c r="G9" s="16">
        <f>SUM(F9/F21*100)</f>
        <v>6.954658208798052</v>
      </c>
      <c r="H9" s="16">
        <f t="shared" ref="H9:H20" si="0">SUM(F9-D9)</f>
        <v>270.60000000000036</v>
      </c>
      <c r="I9" s="114">
        <f>SUM(F9/D9*100)</f>
        <v>102.78914439439697</v>
      </c>
    </row>
    <row r="10" spans="1:10" ht="15" customHeight="1">
      <c r="A10" s="17" t="s">
        <v>261</v>
      </c>
      <c r="B10" s="16">
        <v>1412.6</v>
      </c>
      <c r="C10" s="16">
        <f>SUM(B10/B21*100)</f>
        <v>1.4477410177231949</v>
      </c>
      <c r="D10" s="16">
        <v>1741.7</v>
      </c>
      <c r="E10" s="16">
        <f>SUM(D10/D21*100)</f>
        <v>1.3424427571525137</v>
      </c>
      <c r="F10" s="16">
        <v>2288</v>
      </c>
      <c r="G10" s="16">
        <f>SUM(F10/F21*100)</f>
        <v>1.5956137359468481</v>
      </c>
      <c r="H10" s="16">
        <f t="shared" si="0"/>
        <v>546.29999999999995</v>
      </c>
      <c r="I10" s="114">
        <f>SUM(F10/D10*100)</f>
        <v>131.36590687259573</v>
      </c>
    </row>
    <row r="11" spans="1:10" ht="15" customHeight="1">
      <c r="A11" s="17" t="s">
        <v>262</v>
      </c>
      <c r="B11" s="16"/>
      <c r="C11" s="16"/>
      <c r="D11" s="16">
        <v>50</v>
      </c>
      <c r="E11" s="16"/>
      <c r="F11" s="16"/>
      <c r="G11" s="16"/>
      <c r="H11" s="16">
        <f t="shared" si="0"/>
        <v>-50</v>
      </c>
      <c r="I11" s="114"/>
    </row>
    <row r="12" spans="1:10" ht="15">
      <c r="A12" s="15" t="s">
        <v>143</v>
      </c>
      <c r="B12" s="16">
        <v>221.4</v>
      </c>
      <c r="C12" s="16">
        <f>SUM(B12/B21*100)</f>
        <v>0.22690773136338338</v>
      </c>
      <c r="D12" s="16">
        <v>112.7</v>
      </c>
      <c r="E12" s="16">
        <f>SUM(D12/D21*100)</f>
        <v>8.686530328477253E-2</v>
      </c>
      <c r="F12" s="16">
        <v>215</v>
      </c>
      <c r="G12" s="16">
        <f>SUM(F12/F21*100)</f>
        <v>0.14993747955794245</v>
      </c>
      <c r="H12" s="16">
        <f t="shared" si="0"/>
        <v>102.3</v>
      </c>
      <c r="I12" s="114">
        <f t="shared" ref="I12:I21" si="1">SUM(F12/D12*100)</f>
        <v>190.77196095829635</v>
      </c>
    </row>
    <row r="13" spans="1:10" ht="30">
      <c r="A13" s="18" t="s">
        <v>144</v>
      </c>
      <c r="B13" s="16">
        <v>1013.9</v>
      </c>
      <c r="C13" s="16">
        <f>SUM(B13/B21*100)</f>
        <v>1.0391226234387281</v>
      </c>
      <c r="D13" s="16">
        <v>1035.5999999999999</v>
      </c>
      <c r="E13" s="16">
        <f>SUM(D13/D21*100)</f>
        <v>0.79820504065404085</v>
      </c>
      <c r="F13" s="16">
        <v>1232</v>
      </c>
      <c r="G13" s="16">
        <f>SUM(F13/F21*100)</f>
        <v>0.85917662704830289</v>
      </c>
      <c r="H13" s="16">
        <f t="shared" si="0"/>
        <v>196.40000000000009</v>
      </c>
      <c r="I13" s="114">
        <f t="shared" si="1"/>
        <v>118.96485129393591</v>
      </c>
    </row>
    <row r="14" spans="1:10" ht="15">
      <c r="A14" s="19" t="s">
        <v>145</v>
      </c>
      <c r="B14" s="16">
        <v>12142</v>
      </c>
      <c r="C14" s="16">
        <f>SUM(B14/B21*100)</f>
        <v>12.444054535746165</v>
      </c>
      <c r="D14" s="16">
        <v>13126</v>
      </c>
      <c r="E14" s="16">
        <f>SUM(D14/D21*100)</f>
        <v>10.117071614160816</v>
      </c>
      <c r="F14" s="16">
        <v>16261.8</v>
      </c>
      <c r="G14" s="16">
        <f>SUM(F14/F21*100)</f>
        <v>11.340713046862087</v>
      </c>
      <c r="H14" s="16">
        <f t="shared" si="0"/>
        <v>3135.7999999999993</v>
      </c>
      <c r="I14" s="114">
        <f t="shared" si="1"/>
        <v>123.88998933414597</v>
      </c>
    </row>
    <row r="15" spans="1:10" ht="15">
      <c r="A15" s="20" t="s">
        <v>146</v>
      </c>
      <c r="B15" s="16">
        <v>7472.6</v>
      </c>
      <c r="C15" s="16">
        <f>SUM(B15/B21*100)</f>
        <v>7.6584946404065892</v>
      </c>
      <c r="D15" s="16">
        <v>7539.8</v>
      </c>
      <c r="E15" s="16">
        <f>SUM(D15/D21*100)</f>
        <v>5.8114198199336986</v>
      </c>
      <c r="F15" s="16">
        <v>6889.5</v>
      </c>
      <c r="G15" s="16">
        <f>SUM(F15/F21*100)</f>
        <v>4.8046244902997426</v>
      </c>
      <c r="H15" s="16">
        <f t="shared" si="0"/>
        <v>-650.30000000000018</v>
      </c>
      <c r="I15" s="114">
        <f t="shared" si="1"/>
        <v>91.375102787872351</v>
      </c>
    </row>
    <row r="16" spans="1:10" ht="15">
      <c r="A16" s="15" t="s">
        <v>147</v>
      </c>
      <c r="B16" s="16">
        <v>1460.8</v>
      </c>
      <c r="C16" s="16">
        <f>SUM(B16/B21*100)</f>
        <v>1.4971400811907425</v>
      </c>
      <c r="D16" s="16">
        <v>2135.6999999999998</v>
      </c>
      <c r="E16" s="16">
        <f>SUM(D16/D21*100)</f>
        <v>1.6461244740487015</v>
      </c>
      <c r="F16" s="16">
        <v>1299.5999999999999</v>
      </c>
      <c r="G16" s="16">
        <f>SUM(F16/F21*100)</f>
        <v>0.90631976015582327</v>
      </c>
      <c r="H16" s="16">
        <f t="shared" si="0"/>
        <v>-836.09999999999991</v>
      </c>
      <c r="I16" s="114">
        <f t="shared" si="1"/>
        <v>60.851243152128106</v>
      </c>
    </row>
    <row r="17" spans="1:9" ht="15">
      <c r="A17" s="21" t="s">
        <v>263</v>
      </c>
      <c r="B17" s="16">
        <v>1539.5</v>
      </c>
      <c r="C17" s="16">
        <f>SUM(B17/B21*100)</f>
        <v>1.5777978881387926</v>
      </c>
      <c r="D17" s="16">
        <v>2037.1</v>
      </c>
      <c r="E17" s="16">
        <f>SUM(D17/D21*100)</f>
        <v>1.570126968246762</v>
      </c>
      <c r="F17" s="16">
        <v>1880.5</v>
      </c>
      <c r="G17" s="16">
        <f>SUM(F17/F21*100)</f>
        <v>1.3114299084126084</v>
      </c>
      <c r="H17" s="16">
        <f t="shared" si="0"/>
        <v>-156.59999999999991</v>
      </c>
      <c r="I17" s="114">
        <f t="shared" si="1"/>
        <v>92.312601246870557</v>
      </c>
    </row>
    <row r="18" spans="1:9" ht="15">
      <c r="A18" s="22" t="s">
        <v>148</v>
      </c>
      <c r="B18" s="16">
        <v>8442.1</v>
      </c>
      <c r="C18" s="16">
        <f>SUM(B18/B21*100)</f>
        <v>8.6521127323523892</v>
      </c>
      <c r="D18" s="16">
        <v>20725.099999999999</v>
      </c>
      <c r="E18" s="16">
        <f>SUM(D18/D21*100)</f>
        <v>15.974197844784726</v>
      </c>
      <c r="F18" s="16">
        <v>22998.7</v>
      </c>
      <c r="G18" s="16">
        <f>SUM(F18/F21*100)</f>
        <v>16.038916795856984</v>
      </c>
      <c r="H18" s="16">
        <f t="shared" si="0"/>
        <v>2273.6000000000022</v>
      </c>
      <c r="I18" s="114">
        <f t="shared" si="1"/>
        <v>110.97027276104821</v>
      </c>
    </row>
    <row r="19" spans="1:9" ht="15">
      <c r="A19" s="21" t="s">
        <v>149</v>
      </c>
      <c r="B19" s="16">
        <v>43580.5</v>
      </c>
      <c r="C19" s="16">
        <v>42.1</v>
      </c>
      <c r="D19" s="16">
        <v>54525.599999999999</v>
      </c>
      <c r="E19" s="16">
        <f>SUM(D19/D21*100)</f>
        <v>42.026466555316702</v>
      </c>
      <c r="F19" s="16">
        <v>62559.9</v>
      </c>
      <c r="G19" s="16">
        <f>SUM(F19/F21*100)</f>
        <v>43.62824989486942</v>
      </c>
      <c r="H19" s="16">
        <f t="shared" si="0"/>
        <v>8034.3000000000029</v>
      </c>
      <c r="I19" s="114">
        <f t="shared" si="1"/>
        <v>114.7349135085171</v>
      </c>
    </row>
    <row r="20" spans="1:9" ht="15">
      <c r="A20" s="15" t="s">
        <v>150</v>
      </c>
      <c r="B20" s="16">
        <v>12510.1</v>
      </c>
      <c r="C20" s="16">
        <f>SUM(B20/B21*100)</f>
        <v>12.821311698866589</v>
      </c>
      <c r="D20" s="16">
        <v>17009.900000000001</v>
      </c>
      <c r="E20" s="16">
        <f>SUM(D20/D21*100)</f>
        <v>13.110648822925041</v>
      </c>
      <c r="F20" s="16">
        <v>17795.599999999999</v>
      </c>
      <c r="G20" s="16">
        <f>SUM(F20/F21*100)</f>
        <v>12.410360052192189</v>
      </c>
      <c r="H20" s="16">
        <f t="shared" si="0"/>
        <v>785.69999999999709</v>
      </c>
      <c r="I20" s="114">
        <f t="shared" si="1"/>
        <v>104.61907477410213</v>
      </c>
    </row>
    <row r="21" spans="1:9" ht="15">
      <c r="A21" s="23" t="s">
        <v>137</v>
      </c>
      <c r="B21" s="128">
        <f>SUM(B9:B20)</f>
        <v>97572.700000000012</v>
      </c>
      <c r="C21" s="129">
        <f>SUM(B21/B21*100)</f>
        <v>100</v>
      </c>
      <c r="D21" s="128">
        <f>SUM(D9:D20)</f>
        <v>129741.1</v>
      </c>
      <c r="E21" s="129">
        <f>SUM(D21/D21*100)</f>
        <v>100</v>
      </c>
      <c r="F21" s="128">
        <f>SUM(F9:F20)</f>
        <v>143393.1</v>
      </c>
      <c r="G21" s="24">
        <f>SUM(F21/F21*100)</f>
        <v>100</v>
      </c>
      <c r="H21" s="16">
        <f>SUM(H9:H20)</f>
        <v>13652.000000000002</v>
      </c>
      <c r="I21" s="114">
        <f t="shared" si="1"/>
        <v>110.52249441387502</v>
      </c>
    </row>
    <row r="23" spans="1:9">
      <c r="H23" s="5"/>
    </row>
    <row r="24" spans="1:9">
      <c r="D24" s="1"/>
      <c r="E24" s="1"/>
    </row>
  </sheetData>
  <mergeCells count="15">
    <mergeCell ref="H1:I1"/>
    <mergeCell ref="H5:I5"/>
    <mergeCell ref="H7:I7"/>
    <mergeCell ref="F7:F8"/>
    <mergeCell ref="G7:G8"/>
    <mergeCell ref="A3:I3"/>
    <mergeCell ref="A6:A8"/>
    <mergeCell ref="B6:C6"/>
    <mergeCell ref="D6:E6"/>
    <mergeCell ref="F6:G6"/>
    <mergeCell ref="H6:I6"/>
    <mergeCell ref="B7:B8"/>
    <mergeCell ref="C7:C8"/>
    <mergeCell ref="D7:D8"/>
    <mergeCell ref="E7:E8"/>
  </mergeCells>
  <phoneticPr fontId="2" type="noConversion"/>
  <printOptions horizontalCentered="1"/>
  <pageMargins left="0.51181102362204722" right="0.19685039370078741" top="0.74803149606299213" bottom="0.74803149606299213" header="0.31496062992125984" footer="0.31496062992125984"/>
  <pageSetup paperSize="9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1"/>
  <sheetViews>
    <sheetView zoomScaleNormal="100" workbookViewId="0"/>
  </sheetViews>
  <sheetFormatPr defaultRowHeight="17.45" customHeight="1"/>
  <cols>
    <col min="1" max="1" width="30.85546875" customWidth="1"/>
    <col min="2" max="2" width="12.7109375" customWidth="1"/>
    <col min="3" max="3" width="12.42578125" customWidth="1"/>
    <col min="4" max="4" width="11.28515625" customWidth="1"/>
    <col min="5" max="5" width="13.140625" customWidth="1"/>
    <col min="6" max="6" width="11.5703125" customWidth="1"/>
    <col min="7" max="7" width="11.28515625" customWidth="1"/>
    <col min="8" max="8" width="10" customWidth="1"/>
    <col min="9" max="9" width="11.7109375" customWidth="1"/>
    <col min="10" max="10" width="13.5703125" customWidth="1"/>
  </cols>
  <sheetData>
    <row r="1" spans="1:14" ht="17.45" customHeight="1">
      <c r="A1" s="9"/>
      <c r="B1" s="9"/>
      <c r="C1" s="9"/>
      <c r="D1" s="9"/>
      <c r="E1" s="9"/>
      <c r="F1" s="9"/>
      <c r="G1" s="9"/>
      <c r="H1" s="9"/>
      <c r="I1" s="214" t="s">
        <v>195</v>
      </c>
      <c r="J1" s="214"/>
    </row>
    <row r="2" spans="1:14" ht="17.45" customHeight="1">
      <c r="A2" s="9"/>
      <c r="B2" s="9"/>
      <c r="C2" s="9"/>
      <c r="D2" s="9"/>
      <c r="E2" s="9"/>
      <c r="F2" s="9"/>
      <c r="G2" s="9"/>
      <c r="H2" s="9"/>
      <c r="I2" s="25"/>
      <c r="J2" s="25"/>
    </row>
    <row r="3" spans="1:14" ht="17.45" customHeight="1">
      <c r="A3" s="224" t="s">
        <v>348</v>
      </c>
      <c r="B3" s="224"/>
      <c r="C3" s="224"/>
      <c r="D3" s="224"/>
      <c r="E3" s="224"/>
      <c r="F3" s="224"/>
      <c r="G3" s="224"/>
      <c r="H3" s="224"/>
      <c r="I3" s="224"/>
      <c r="J3" s="224"/>
      <c r="K3" s="26"/>
      <c r="L3" s="26"/>
      <c r="M3" s="26"/>
      <c r="N3" s="26"/>
    </row>
    <row r="4" spans="1:14" ht="17.45" customHeight="1">
      <c r="A4" s="27"/>
      <c r="B4" s="27"/>
      <c r="C4" s="27"/>
      <c r="D4" s="9"/>
      <c r="E4" s="9"/>
      <c r="F4" s="9"/>
      <c r="G4" s="9"/>
      <c r="H4" s="9"/>
      <c r="I4" s="9"/>
      <c r="J4" s="9"/>
    </row>
    <row r="5" spans="1:14" ht="17.45" customHeight="1">
      <c r="A5" s="9"/>
      <c r="B5" s="9"/>
      <c r="C5" s="9"/>
      <c r="D5" s="9"/>
      <c r="E5" s="9"/>
      <c r="F5" s="9"/>
      <c r="G5" s="9"/>
      <c r="H5" s="9"/>
      <c r="I5" s="9"/>
      <c r="J5" s="10" t="s">
        <v>349</v>
      </c>
    </row>
    <row r="6" spans="1:14" ht="80.45" customHeight="1">
      <c r="A6" s="12" t="s">
        <v>138</v>
      </c>
      <c r="B6" s="12" t="s">
        <v>253</v>
      </c>
      <c r="C6" s="28" t="s">
        <v>254</v>
      </c>
      <c r="D6" s="28" t="s">
        <v>344</v>
      </c>
      <c r="E6" s="28" t="s">
        <v>255</v>
      </c>
      <c r="F6" s="28" t="s">
        <v>321</v>
      </c>
      <c r="G6" s="28" t="s">
        <v>322</v>
      </c>
      <c r="H6" s="29" t="s">
        <v>205</v>
      </c>
      <c r="I6" s="29" t="s">
        <v>259</v>
      </c>
      <c r="J6" s="29" t="s">
        <v>350</v>
      </c>
    </row>
    <row r="7" spans="1:14" ht="17.45" customHeight="1">
      <c r="A7" s="30" t="s">
        <v>264</v>
      </c>
      <c r="B7" s="30">
        <f>13187.8-1741.5-450-225</f>
        <v>10771.3</v>
      </c>
      <c r="C7" s="20">
        <f>13156.7-1741.5-560-240</f>
        <v>10615.2</v>
      </c>
      <c r="D7" s="20">
        <f>12260.5-1741.4-546.6-27.6</f>
        <v>9944.9</v>
      </c>
      <c r="E7" s="30">
        <f>SUM(C7-B7)</f>
        <v>-156.09999999999854</v>
      </c>
      <c r="F7" s="30">
        <f>SUM(D7-C7)</f>
        <v>-670.30000000000109</v>
      </c>
      <c r="G7" s="31">
        <f>SUM(D7/C7*100)</f>
        <v>93.685469892230003</v>
      </c>
      <c r="H7" s="32">
        <f>SUM(D7/D19*100)</f>
        <v>6.9354104207245664</v>
      </c>
      <c r="I7" s="20">
        <f>11493.6-1383.6-358.1-8.7</f>
        <v>9743.1999999999989</v>
      </c>
      <c r="J7" s="31">
        <f>SUM(D7-I7)</f>
        <v>201.70000000000073</v>
      </c>
    </row>
    <row r="8" spans="1:14" ht="17.45" customHeight="1">
      <c r="A8" s="33" t="s">
        <v>204</v>
      </c>
      <c r="B8" s="33">
        <f>1741.5+450</f>
        <v>2191.5</v>
      </c>
      <c r="C8" s="21">
        <f>1741.5+560</f>
        <v>2301.5</v>
      </c>
      <c r="D8" s="33">
        <f>1741.4+546.6</f>
        <v>2288</v>
      </c>
      <c r="E8" s="33">
        <f>SUM(C8-B8)</f>
        <v>110</v>
      </c>
      <c r="F8" s="33">
        <f t="shared" ref="F8:F18" si="0">SUM(D8-C8)</f>
        <v>-13.5</v>
      </c>
      <c r="G8" s="34">
        <f t="shared" ref="G8:G19" si="1">SUM(D8/C8*100)</f>
        <v>99.413426026504453</v>
      </c>
      <c r="H8" s="32">
        <f>SUM(D8/D19*100)</f>
        <v>1.5956137359468481</v>
      </c>
      <c r="I8" s="33">
        <f>1383.6+358.1</f>
        <v>1741.6999999999998</v>
      </c>
      <c r="J8" s="34">
        <f>SUM(D8-I8)</f>
        <v>546.30000000000018</v>
      </c>
    </row>
    <row r="9" spans="1:14" ht="17.45" customHeight="1">
      <c r="A9" s="33" t="s">
        <v>265</v>
      </c>
      <c r="B9" s="33">
        <v>225</v>
      </c>
      <c r="C9" s="21">
        <v>240</v>
      </c>
      <c r="D9" s="33">
        <v>27.6</v>
      </c>
      <c r="E9" s="33">
        <f>SUM(C9-B9)</f>
        <v>15</v>
      </c>
      <c r="F9" s="33">
        <f t="shared" si="0"/>
        <v>-212.4</v>
      </c>
      <c r="G9" s="34">
        <f t="shared" si="1"/>
        <v>11.5</v>
      </c>
      <c r="H9" s="32">
        <f>SUM(D9/D19*100)</f>
        <v>1.9247788073484706E-2</v>
      </c>
      <c r="I9" s="33">
        <v>8.6999999999999993</v>
      </c>
      <c r="J9" s="34">
        <f>SUM(D9-I9)</f>
        <v>18.900000000000002</v>
      </c>
    </row>
    <row r="10" spans="1:14" ht="17.45" customHeight="1">
      <c r="A10" s="33" t="s">
        <v>266</v>
      </c>
      <c r="B10" s="33">
        <v>273.39999999999998</v>
      </c>
      <c r="C10" s="21">
        <v>267.8</v>
      </c>
      <c r="D10" s="33">
        <v>215</v>
      </c>
      <c r="E10" s="33">
        <f t="shared" ref="E10:E18" si="2">SUM(C10-B10)</f>
        <v>-5.5999999999999659</v>
      </c>
      <c r="F10" s="33">
        <f t="shared" si="0"/>
        <v>-52.800000000000011</v>
      </c>
      <c r="G10" s="34">
        <f t="shared" si="1"/>
        <v>80.283793876026891</v>
      </c>
      <c r="H10" s="32">
        <f>SUM(D10/D19*100)</f>
        <v>0.14993747955794245</v>
      </c>
      <c r="I10" s="33">
        <v>112.7</v>
      </c>
      <c r="J10" s="34">
        <f t="shared" ref="J10:J17" si="3">SUM(D10-I10)</f>
        <v>102.3</v>
      </c>
    </row>
    <row r="11" spans="1:14" ht="17.45" customHeight="1">
      <c r="A11" s="35" t="s">
        <v>267</v>
      </c>
      <c r="B11" s="35">
        <v>1287.5</v>
      </c>
      <c r="C11" s="36">
        <v>1249.0999999999999</v>
      </c>
      <c r="D11" s="33">
        <v>1232</v>
      </c>
      <c r="E11" s="33">
        <f t="shared" si="2"/>
        <v>-38.400000000000091</v>
      </c>
      <c r="F11" s="33">
        <f t="shared" si="0"/>
        <v>-17.099999999999909</v>
      </c>
      <c r="G11" s="34">
        <f t="shared" si="1"/>
        <v>98.631014330317839</v>
      </c>
      <c r="H11" s="32">
        <f>SUM(D11/D19*100)</f>
        <v>0.85917662704830289</v>
      </c>
      <c r="I11" s="33">
        <v>1035.5999999999999</v>
      </c>
      <c r="J11" s="34">
        <f>SUM(D11-I11)</f>
        <v>196.40000000000009</v>
      </c>
    </row>
    <row r="12" spans="1:14" ht="17.45" customHeight="1">
      <c r="A12" s="33" t="s">
        <v>268</v>
      </c>
      <c r="B12" s="33">
        <v>16339.2</v>
      </c>
      <c r="C12" s="34">
        <v>17156.3</v>
      </c>
      <c r="D12" s="33">
        <v>16261.8</v>
      </c>
      <c r="E12" s="33">
        <f t="shared" si="2"/>
        <v>817.09999999999854</v>
      </c>
      <c r="F12" s="33">
        <f t="shared" si="0"/>
        <v>-894.5</v>
      </c>
      <c r="G12" s="34">
        <f t="shared" si="1"/>
        <v>94.786171843579325</v>
      </c>
      <c r="H12" s="32">
        <f>SUM(D12/D19*100)</f>
        <v>11.340713046862087</v>
      </c>
      <c r="I12" s="33">
        <v>13126</v>
      </c>
      <c r="J12" s="34">
        <f t="shared" si="3"/>
        <v>3135.7999999999993</v>
      </c>
    </row>
    <row r="13" spans="1:14" ht="17.45" customHeight="1">
      <c r="A13" s="33" t="s">
        <v>269</v>
      </c>
      <c r="B13" s="33">
        <v>7276.6</v>
      </c>
      <c r="C13" s="21">
        <v>7241.3</v>
      </c>
      <c r="D13" s="33">
        <v>6889.5</v>
      </c>
      <c r="E13" s="33">
        <f t="shared" si="2"/>
        <v>-35.300000000000182</v>
      </c>
      <c r="F13" s="33">
        <f t="shared" si="0"/>
        <v>-351.80000000000018</v>
      </c>
      <c r="G13" s="34">
        <f t="shared" si="1"/>
        <v>95.141756314473909</v>
      </c>
      <c r="H13" s="32">
        <f>SUM(D13/D19*100)</f>
        <v>4.8046244902997426</v>
      </c>
      <c r="I13" s="33">
        <v>7539.8</v>
      </c>
      <c r="J13" s="34">
        <f t="shared" si="3"/>
        <v>-650.30000000000018</v>
      </c>
    </row>
    <row r="14" spans="1:14" ht="17.45" customHeight="1">
      <c r="A14" s="33" t="s">
        <v>270</v>
      </c>
      <c r="B14" s="33">
        <v>1452.5</v>
      </c>
      <c r="C14" s="21">
        <v>1353.4</v>
      </c>
      <c r="D14" s="33">
        <v>1299.5999999999999</v>
      </c>
      <c r="E14" s="33">
        <f t="shared" si="2"/>
        <v>-99.099999999999909</v>
      </c>
      <c r="F14" s="33">
        <f t="shared" si="0"/>
        <v>-53.800000000000182</v>
      </c>
      <c r="G14" s="34">
        <f t="shared" si="1"/>
        <v>96.024826363233331</v>
      </c>
      <c r="H14" s="32">
        <f>SUM(D14/D19*100)</f>
        <v>0.90631976015582327</v>
      </c>
      <c r="I14" s="33">
        <v>2135.6999999999998</v>
      </c>
      <c r="J14" s="34">
        <f t="shared" si="3"/>
        <v>-836.09999999999991</v>
      </c>
    </row>
    <row r="15" spans="1:14" ht="17.45" customHeight="1">
      <c r="A15" s="33" t="s">
        <v>271</v>
      </c>
      <c r="B15" s="33">
        <v>1900.5</v>
      </c>
      <c r="C15" s="21">
        <v>1985.5</v>
      </c>
      <c r="D15" s="33">
        <v>1880.5</v>
      </c>
      <c r="E15" s="33">
        <f t="shared" si="2"/>
        <v>85</v>
      </c>
      <c r="F15" s="33">
        <f t="shared" si="0"/>
        <v>-105</v>
      </c>
      <c r="G15" s="34">
        <f t="shared" si="1"/>
        <v>94.711659531604127</v>
      </c>
      <c r="H15" s="32">
        <f>SUM(D15/D19*100)</f>
        <v>1.3114299084126084</v>
      </c>
      <c r="I15" s="33">
        <v>2037.1</v>
      </c>
      <c r="J15" s="34">
        <f t="shared" si="3"/>
        <v>-156.59999999999991</v>
      </c>
    </row>
    <row r="16" spans="1:14" ht="17.45" customHeight="1">
      <c r="A16" s="33" t="s">
        <v>272</v>
      </c>
      <c r="B16" s="33">
        <v>19624.400000000001</v>
      </c>
      <c r="C16" s="21">
        <v>23301.200000000001</v>
      </c>
      <c r="D16" s="33">
        <v>22998.7</v>
      </c>
      <c r="E16" s="33">
        <f t="shared" si="2"/>
        <v>3676.7999999999993</v>
      </c>
      <c r="F16" s="33">
        <f t="shared" si="0"/>
        <v>-302.5</v>
      </c>
      <c r="G16" s="34">
        <f t="shared" si="1"/>
        <v>98.70178359912795</v>
      </c>
      <c r="H16" s="32">
        <f>SUM(D16/D19*100)</f>
        <v>16.038916795856984</v>
      </c>
      <c r="I16" s="33">
        <v>20725.099999999999</v>
      </c>
      <c r="J16" s="34">
        <f t="shared" si="3"/>
        <v>2273.6000000000022</v>
      </c>
    </row>
    <row r="17" spans="1:10" ht="17.45" customHeight="1">
      <c r="A17" s="33" t="s">
        <v>273</v>
      </c>
      <c r="B17" s="33">
        <v>62106.5</v>
      </c>
      <c r="C17" s="21">
        <v>64505.9</v>
      </c>
      <c r="D17" s="33">
        <v>62559.9</v>
      </c>
      <c r="E17" s="33">
        <f t="shared" si="2"/>
        <v>2399.4000000000015</v>
      </c>
      <c r="F17" s="33">
        <f t="shared" si="0"/>
        <v>-1946</v>
      </c>
      <c r="G17" s="34">
        <f t="shared" si="1"/>
        <v>96.98322168979891</v>
      </c>
      <c r="H17" s="32">
        <f>SUM(D17/D19*100)</f>
        <v>43.62824989486942</v>
      </c>
      <c r="I17" s="33">
        <v>54525.599999999999</v>
      </c>
      <c r="J17" s="34">
        <f t="shared" si="3"/>
        <v>8034.3000000000029</v>
      </c>
    </row>
    <row r="18" spans="1:10" ht="17.45" customHeight="1">
      <c r="A18" s="19" t="s">
        <v>274</v>
      </c>
      <c r="B18" s="130">
        <v>16813.900000000001</v>
      </c>
      <c r="C18" s="131">
        <v>18248.5</v>
      </c>
      <c r="D18" s="130">
        <v>17795.599999999999</v>
      </c>
      <c r="E18" s="132">
        <f t="shared" si="2"/>
        <v>1434.5999999999985</v>
      </c>
      <c r="F18" s="132">
        <f t="shared" si="0"/>
        <v>-452.90000000000146</v>
      </c>
      <c r="G18" s="133">
        <f t="shared" si="1"/>
        <v>97.518152176891249</v>
      </c>
      <c r="H18" s="134">
        <f>SUM(D18/D19*100)</f>
        <v>12.410360052192189</v>
      </c>
      <c r="I18" s="130">
        <v>17009.900000000001</v>
      </c>
      <c r="J18" s="34">
        <f>SUM(D18-I18)</f>
        <v>785.69999999999709</v>
      </c>
    </row>
    <row r="19" spans="1:10" ht="17.45" customHeight="1">
      <c r="A19" s="23" t="s">
        <v>137</v>
      </c>
      <c r="B19" s="135">
        <f>SUM(B7:B18)</f>
        <v>140262.29999999999</v>
      </c>
      <c r="C19" s="136">
        <f>SUM(C7:C18)</f>
        <v>148465.70000000001</v>
      </c>
      <c r="D19" s="136">
        <f>SUM(D7:D18)</f>
        <v>143393.1</v>
      </c>
      <c r="E19" s="137">
        <f>SUM(E7:E18)</f>
        <v>8203.4</v>
      </c>
      <c r="F19" s="137">
        <f>SUM(F7:F18)</f>
        <v>-5072.6000000000031</v>
      </c>
      <c r="G19" s="128">
        <f t="shared" si="1"/>
        <v>96.583318571225547</v>
      </c>
      <c r="H19" s="138">
        <f>SUM(D19/D19*100)</f>
        <v>100</v>
      </c>
      <c r="I19" s="139">
        <f>SUM(I7:I18)</f>
        <v>129741.1</v>
      </c>
      <c r="J19" s="16">
        <f>SUM(D19-I19)</f>
        <v>13652</v>
      </c>
    </row>
    <row r="21" spans="1:10" ht="17.45" customHeight="1">
      <c r="D21" s="1"/>
      <c r="E21" s="1"/>
    </row>
  </sheetData>
  <mergeCells count="2">
    <mergeCell ref="I1:J1"/>
    <mergeCell ref="A3:J3"/>
  </mergeCells>
  <phoneticPr fontId="2" type="noConversion"/>
  <printOptions horizontalCentered="1"/>
  <pageMargins left="0.31496062992125984" right="0.11811023622047245" top="0.94488188976377963" bottom="0.74803149606299213" header="0.31496062992125984" footer="0.31496062992125984"/>
  <pageSetup paperSize="9"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3"/>
  <sheetViews>
    <sheetView zoomScaleNormal="100" workbookViewId="0"/>
  </sheetViews>
  <sheetFormatPr defaultRowHeight="12.75"/>
  <cols>
    <col min="1" max="1" width="5.42578125" customWidth="1"/>
    <col min="2" max="2" width="32.5703125" customWidth="1"/>
    <col min="3" max="3" width="7.85546875" hidden="1" customWidth="1"/>
    <col min="4" max="4" width="6.42578125" hidden="1" customWidth="1"/>
    <col min="5" max="5" width="9.42578125" customWidth="1"/>
    <col min="6" max="6" width="10.28515625" customWidth="1"/>
    <col min="7" max="7" width="11" customWidth="1"/>
    <col min="8" max="8" width="9.5703125" customWidth="1"/>
    <col min="9" max="9" width="10.42578125" customWidth="1"/>
    <col min="10" max="10" width="9.7109375" customWidth="1"/>
    <col min="11" max="11" width="9" customWidth="1"/>
    <col min="12" max="12" width="8.140625" customWidth="1"/>
    <col min="13" max="13" width="9.7109375" customWidth="1"/>
    <col min="14" max="14" width="8.5703125" customWidth="1"/>
    <col min="15" max="15" width="7.140625" customWidth="1"/>
    <col min="16" max="16" width="8.140625" customWidth="1"/>
  </cols>
  <sheetData>
    <row r="1" spans="1:17" ht="15">
      <c r="K1" s="214" t="s">
        <v>198</v>
      </c>
      <c r="L1" s="214"/>
    </row>
    <row r="2" spans="1:17" ht="15">
      <c r="A2" s="9"/>
      <c r="B2" s="9"/>
      <c r="C2" s="9"/>
      <c r="D2" s="9"/>
      <c r="E2" s="9"/>
      <c r="F2" s="9"/>
      <c r="G2" s="9"/>
      <c r="H2" s="9"/>
      <c r="I2" s="9"/>
      <c r="J2" s="9"/>
      <c r="K2" s="10"/>
      <c r="L2" s="10"/>
    </row>
    <row r="3" spans="1:17" ht="15.75">
      <c r="A3" s="226" t="s">
        <v>366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3"/>
      <c r="N3" s="3"/>
      <c r="O3" s="3"/>
      <c r="P3" s="3"/>
      <c r="Q3" s="3"/>
    </row>
    <row r="4" spans="1:17" ht="15.75">
      <c r="A4" s="193" t="s">
        <v>197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4"/>
      <c r="N4" s="4"/>
      <c r="O4" s="4"/>
      <c r="P4" s="4"/>
      <c r="Q4" s="4"/>
    </row>
    <row r="5" spans="1:17" ht="15">
      <c r="A5" s="9"/>
      <c r="B5" s="9"/>
      <c r="C5" s="9"/>
      <c r="D5" s="9"/>
      <c r="E5" s="9"/>
      <c r="F5" s="9"/>
      <c r="G5" s="9"/>
      <c r="H5" s="9"/>
      <c r="I5" s="9"/>
      <c r="J5" s="9"/>
      <c r="K5" s="198" t="s">
        <v>349</v>
      </c>
      <c r="L5" s="198"/>
    </row>
    <row r="6" spans="1:17" ht="46.15" customHeight="1">
      <c r="A6" s="217" t="s">
        <v>229</v>
      </c>
      <c r="B6" s="229" t="s">
        <v>240</v>
      </c>
      <c r="C6" s="194" t="s">
        <v>241</v>
      </c>
      <c r="D6" s="231" t="s">
        <v>205</v>
      </c>
      <c r="E6" s="194" t="s">
        <v>351</v>
      </c>
      <c r="F6" s="194" t="s">
        <v>205</v>
      </c>
      <c r="G6" s="194" t="s">
        <v>352</v>
      </c>
      <c r="H6" s="194" t="s">
        <v>205</v>
      </c>
      <c r="I6" s="194" t="s">
        <v>353</v>
      </c>
      <c r="J6" s="194" t="s">
        <v>205</v>
      </c>
      <c r="K6" s="227" t="s">
        <v>345</v>
      </c>
      <c r="L6" s="228"/>
      <c r="M6" s="225"/>
      <c r="N6" s="225"/>
      <c r="O6" s="7"/>
      <c r="P6" s="7"/>
    </row>
    <row r="7" spans="1:17" ht="24" customHeight="1">
      <c r="A7" s="218"/>
      <c r="B7" s="230"/>
      <c r="C7" s="195"/>
      <c r="D7" s="232"/>
      <c r="E7" s="195"/>
      <c r="F7" s="195"/>
      <c r="G7" s="195"/>
      <c r="H7" s="195"/>
      <c r="I7" s="195"/>
      <c r="J7" s="195"/>
      <c r="K7" s="37" t="s">
        <v>347</v>
      </c>
      <c r="L7" s="38" t="s">
        <v>242</v>
      </c>
      <c r="M7" s="7"/>
      <c r="N7" s="7"/>
      <c r="O7" s="7"/>
      <c r="P7" s="7"/>
    </row>
    <row r="8" spans="1:17" ht="28.5" customHeight="1">
      <c r="A8" s="39" t="s">
        <v>0</v>
      </c>
      <c r="B8" s="40" t="s">
        <v>354</v>
      </c>
      <c r="C8" s="41">
        <f>SUM(C9+C10)</f>
        <v>28117.899999999998</v>
      </c>
      <c r="D8" s="41">
        <v>55.2</v>
      </c>
      <c r="E8" s="41">
        <f>SUM(E9+E10)</f>
        <v>48481</v>
      </c>
      <c r="F8" s="41">
        <f>SUM(F9+F10)</f>
        <v>49.687053858302576</v>
      </c>
      <c r="G8" s="41">
        <f t="shared" ref="G8" si="0">SUM(G9+G10)</f>
        <v>57708.299999999996</v>
      </c>
      <c r="H8" s="41">
        <f>SUM(H9+H10)</f>
        <v>44.479582799899184</v>
      </c>
      <c r="I8" s="41">
        <f>SUM(I9+I10)</f>
        <v>68377.100000000006</v>
      </c>
      <c r="J8" s="41">
        <f>SUM(J9+J10)</f>
        <v>47.685069923169252</v>
      </c>
      <c r="K8" s="42">
        <f>SUM(I8-G8)</f>
        <v>10668.80000000001</v>
      </c>
      <c r="L8" s="16">
        <f t="shared" ref="L8:L10" si="1">SUM(I8/G8*100)</f>
        <v>118.48746194221631</v>
      </c>
      <c r="M8" s="7"/>
      <c r="N8" s="7"/>
      <c r="O8" s="7"/>
      <c r="P8" s="7"/>
    </row>
    <row r="9" spans="1:17" ht="24" customHeight="1">
      <c r="A9" s="15" t="s">
        <v>8</v>
      </c>
      <c r="B9" s="43" t="s">
        <v>243</v>
      </c>
      <c r="C9" s="44">
        <v>21523.599999999999</v>
      </c>
      <c r="D9" s="44">
        <v>42.3</v>
      </c>
      <c r="E9" s="44">
        <v>47742.2</v>
      </c>
      <c r="F9" s="44">
        <f>SUM(E9/E40*100)</f>
        <v>48.929874852289622</v>
      </c>
      <c r="G9" s="44">
        <v>56810.6</v>
      </c>
      <c r="H9" s="44">
        <f>SUM(G9/G40*100)</f>
        <v>43.787666360158809</v>
      </c>
      <c r="I9" s="44">
        <v>67326.100000000006</v>
      </c>
      <c r="J9" s="44">
        <f>SUM(I9/I40*100)</f>
        <v>46.952119732399957</v>
      </c>
      <c r="K9" s="16">
        <f>SUM(I9-G9)</f>
        <v>10515.500000000007</v>
      </c>
      <c r="L9" s="16">
        <f t="shared" si="1"/>
        <v>118.50974994103214</v>
      </c>
      <c r="O9" s="5"/>
      <c r="P9" s="45"/>
    </row>
    <row r="10" spans="1:17" ht="17.25" customHeight="1">
      <c r="A10" s="15" t="s">
        <v>244</v>
      </c>
      <c r="B10" s="46" t="s">
        <v>245</v>
      </c>
      <c r="C10" s="44">
        <v>6594.3</v>
      </c>
      <c r="D10" s="44" t="e">
        <f>SUM(C10/C40*100)</f>
        <v>#REF!</v>
      </c>
      <c r="E10" s="44">
        <v>738.8</v>
      </c>
      <c r="F10" s="44">
        <f t="shared" ref="F10:F21" si="2">SUM(E10/$E$40*100)</f>
        <v>0.7571790060129524</v>
      </c>
      <c r="G10" s="44">
        <v>897.7</v>
      </c>
      <c r="H10" s="44">
        <f>SUM(G10/G40*100)</f>
        <v>0.6919164397403752</v>
      </c>
      <c r="I10" s="44">
        <v>1051</v>
      </c>
      <c r="J10" s="44">
        <f>SUM(I10/I40*100)</f>
        <v>0.7329501907692908</v>
      </c>
      <c r="K10" s="16">
        <f>SUM(I10-G10)</f>
        <v>153.29999999999995</v>
      </c>
      <c r="L10" s="16">
        <f t="shared" si="1"/>
        <v>117.07697449036425</v>
      </c>
      <c r="O10" s="5"/>
      <c r="P10" s="45"/>
    </row>
    <row r="11" spans="1:17" ht="15">
      <c r="A11" s="15" t="s">
        <v>1</v>
      </c>
      <c r="B11" s="46" t="s">
        <v>208</v>
      </c>
      <c r="C11" s="44">
        <f>SUM(C12:C27)</f>
        <v>11961.6</v>
      </c>
      <c r="D11" s="44">
        <v>24.6</v>
      </c>
      <c r="E11" s="44">
        <f>SUM(E12:E27)</f>
        <v>18631.800000000003</v>
      </c>
      <c r="F11" s="44">
        <f t="shared" si="2"/>
        <v>19.095300222295787</v>
      </c>
      <c r="G11" s="44">
        <f>SUM(G12:G27)</f>
        <v>20209.5</v>
      </c>
      <c r="H11" s="44">
        <f>SUM(G11/G40*100)</f>
        <v>15.576791009171343</v>
      </c>
      <c r="I11" s="44">
        <f>SUM(I12:I27)</f>
        <v>22034.199999999997</v>
      </c>
      <c r="J11" s="44">
        <f>SUM(I11/I40*100)</f>
        <v>15.366290288723791</v>
      </c>
      <c r="K11" s="16">
        <f>SUM(I11-G11)</f>
        <v>1824.6999999999971</v>
      </c>
      <c r="L11" s="16">
        <f>SUM(I11/G11*100)</f>
        <v>109.02892204161407</v>
      </c>
      <c r="O11" s="5"/>
      <c r="P11" s="45"/>
    </row>
    <row r="12" spans="1:17" ht="15">
      <c r="A12" s="15" t="s">
        <v>151</v>
      </c>
      <c r="B12" s="46" t="s">
        <v>123</v>
      </c>
      <c r="C12" s="44">
        <v>1256.9000000000001</v>
      </c>
      <c r="D12" s="44" t="e">
        <f>SUM(C12/C40*100)</f>
        <v>#REF!</v>
      </c>
      <c r="E12" s="44">
        <v>1294.4000000000001</v>
      </c>
      <c r="F12" s="44">
        <f t="shared" si="2"/>
        <v>1.3266005757758061</v>
      </c>
      <c r="G12" s="44">
        <v>1737.9</v>
      </c>
      <c r="H12" s="44">
        <f>SUM(G12/G40*100)</f>
        <v>1.3395138471926014</v>
      </c>
      <c r="I12" s="44">
        <v>1822.4</v>
      </c>
      <c r="J12" s="44">
        <f>SUM(I12/I40*100)</f>
        <v>1.2709119197506713</v>
      </c>
      <c r="K12" s="16">
        <f>SUM(I12-G12)</f>
        <v>84.5</v>
      </c>
      <c r="L12" s="16">
        <f t="shared" ref="L12:L38" si="3">SUM(I12/G12*100)</f>
        <v>104.86218999942459</v>
      </c>
      <c r="O12" s="5"/>
      <c r="P12" s="45"/>
    </row>
    <row r="13" spans="1:17" ht="15">
      <c r="A13" s="15" t="s">
        <v>152</v>
      </c>
      <c r="B13" s="46" t="s">
        <v>124</v>
      </c>
      <c r="C13" s="44">
        <v>70.7</v>
      </c>
      <c r="D13" s="44" t="e">
        <f>SUM(C13/C40*100)</f>
        <v>#REF!</v>
      </c>
      <c r="E13" s="44">
        <v>41.2</v>
      </c>
      <c r="F13" s="44">
        <f t="shared" si="2"/>
        <v>4.2224925619563675E-2</v>
      </c>
      <c r="G13" s="44">
        <v>65.2</v>
      </c>
      <c r="H13" s="44">
        <f>SUM(G13/G40*100)</f>
        <v>5.0253928785866625E-2</v>
      </c>
      <c r="I13" s="44">
        <v>56.8</v>
      </c>
      <c r="J13" s="44">
        <f>SUM(I13/I40*100)</f>
        <v>3.9611389948330841E-2</v>
      </c>
      <c r="K13" s="16">
        <f t="shared" ref="K13:K31" si="4">SUM(I13-G13)</f>
        <v>-8.4000000000000057</v>
      </c>
      <c r="L13" s="16">
        <f t="shared" si="3"/>
        <v>87.116564417177912</v>
      </c>
      <c r="O13" s="5"/>
      <c r="P13" s="45"/>
    </row>
    <row r="14" spans="1:17" ht="15">
      <c r="A14" s="15" t="s">
        <v>153</v>
      </c>
      <c r="B14" s="46" t="s">
        <v>125</v>
      </c>
      <c r="C14" s="44">
        <v>106.1</v>
      </c>
      <c r="D14" s="44" t="e">
        <f>SUM(C14/C40*100)</f>
        <v>#REF!</v>
      </c>
      <c r="E14" s="44">
        <v>96.9</v>
      </c>
      <c r="F14" s="44">
        <f t="shared" si="2"/>
        <v>9.931056535280873E-2</v>
      </c>
      <c r="G14" s="44">
        <v>115.2</v>
      </c>
      <c r="H14" s="44">
        <f>SUM(G14/G40*100)</f>
        <v>8.8792217732083359E-2</v>
      </c>
      <c r="I14" s="44">
        <v>135.6</v>
      </c>
      <c r="J14" s="44">
        <f>SUM(I14/I40*100)</f>
        <v>9.4565219665381381E-2</v>
      </c>
      <c r="K14" s="16">
        <f t="shared" si="4"/>
        <v>20.399999999999991</v>
      </c>
      <c r="L14" s="16">
        <f t="shared" si="3"/>
        <v>117.70833333333333</v>
      </c>
      <c r="O14" s="5"/>
      <c r="P14" s="45"/>
    </row>
    <row r="15" spans="1:17" ht="15">
      <c r="A15" s="15" t="s">
        <v>154</v>
      </c>
      <c r="B15" s="46" t="s">
        <v>126</v>
      </c>
      <c r="C15" s="44">
        <v>473.8</v>
      </c>
      <c r="D15" s="44" t="e">
        <f>SUM(C15/C40*100)</f>
        <v>#REF!</v>
      </c>
      <c r="E15" s="44">
        <v>696.8</v>
      </c>
      <c r="F15" s="44">
        <f t="shared" si="2"/>
        <v>0.7141341789250476</v>
      </c>
      <c r="G15" s="44">
        <v>798</v>
      </c>
      <c r="H15" s="44">
        <f>SUM(G15/G40*100)</f>
        <v>0.6150710915816191</v>
      </c>
      <c r="I15" s="44">
        <v>849.4</v>
      </c>
      <c r="J15" s="44">
        <f>SUM(I15/I40*100)</f>
        <v>0.59235765179775035</v>
      </c>
      <c r="K15" s="16">
        <f t="shared" si="4"/>
        <v>51.399999999999977</v>
      </c>
      <c r="L15" s="16">
        <f t="shared" si="3"/>
        <v>106.44110275689222</v>
      </c>
      <c r="O15" s="5"/>
      <c r="P15" s="45"/>
    </row>
    <row r="16" spans="1:17" ht="15">
      <c r="A16" s="15" t="s">
        <v>155</v>
      </c>
      <c r="B16" s="46" t="s">
        <v>127</v>
      </c>
      <c r="C16" s="44">
        <v>32.200000000000003</v>
      </c>
      <c r="D16" s="44" t="e">
        <f>SUM(C16/C40*100)</f>
        <v>#REF!</v>
      </c>
      <c r="E16" s="44">
        <v>37.9</v>
      </c>
      <c r="F16" s="44">
        <f t="shared" si="2"/>
        <v>3.8842832062656873E-2</v>
      </c>
      <c r="G16" s="44">
        <v>90.4</v>
      </c>
      <c r="H16" s="44">
        <f>SUM(G16/G40*100)</f>
        <v>6.967722641475986E-2</v>
      </c>
      <c r="I16" s="44">
        <v>138.9</v>
      </c>
      <c r="J16" s="44">
        <f>SUM(I16/I40*100)</f>
        <v>9.6866585630689339E-2</v>
      </c>
      <c r="K16" s="16">
        <f t="shared" si="4"/>
        <v>48.5</v>
      </c>
      <c r="L16" s="16">
        <f t="shared" si="3"/>
        <v>153.65044247787608</v>
      </c>
      <c r="O16" s="5"/>
      <c r="P16" s="45"/>
    </row>
    <row r="17" spans="1:16" ht="15">
      <c r="A17" s="15" t="s">
        <v>156</v>
      </c>
      <c r="B17" s="46" t="s">
        <v>128</v>
      </c>
      <c r="C17" s="16">
        <v>71.5</v>
      </c>
      <c r="D17" s="16" t="e">
        <f>SUM(C17/C40*100)</f>
        <v>#REF!</v>
      </c>
      <c r="E17" s="34">
        <v>61.8</v>
      </c>
      <c r="F17" s="16">
        <f t="shared" si="2"/>
        <v>6.3337388429345498E-2</v>
      </c>
      <c r="G17" s="34">
        <v>107.2</v>
      </c>
      <c r="H17" s="16">
        <f>SUM(G17/G40*100)</f>
        <v>8.262609150068867E-2</v>
      </c>
      <c r="I17" s="34">
        <v>226.2</v>
      </c>
      <c r="J17" s="44">
        <f>SUM(I17/I40*100)</f>
        <v>0.15774817616747247</v>
      </c>
      <c r="K17" s="16">
        <f t="shared" si="4"/>
        <v>118.99999999999999</v>
      </c>
      <c r="L17" s="16">
        <f t="shared" si="3"/>
        <v>211.00746268656712</v>
      </c>
      <c r="O17" s="5"/>
      <c r="P17" s="45"/>
    </row>
    <row r="18" spans="1:16" ht="30">
      <c r="A18" s="19" t="s">
        <v>157</v>
      </c>
      <c r="B18" s="17" t="s">
        <v>160</v>
      </c>
      <c r="C18" s="47">
        <v>1455.3</v>
      </c>
      <c r="D18" s="44" t="e">
        <f>SUM(C18/C40*100)</f>
        <v>#REF!</v>
      </c>
      <c r="E18" s="16">
        <v>3096.2</v>
      </c>
      <c r="F18" s="44">
        <f t="shared" si="2"/>
        <v>3.173223657846918</v>
      </c>
      <c r="G18" s="16">
        <v>2882.5</v>
      </c>
      <c r="H18" s="48">
        <f>SUM(G18/G40*100)</f>
        <v>2.2217323577493944</v>
      </c>
      <c r="I18" s="16">
        <v>3560.7</v>
      </c>
      <c r="J18" s="44">
        <f>SUM(I18/I40*100)</f>
        <v>2.4831738765672822</v>
      </c>
      <c r="K18" s="16">
        <f t="shared" si="4"/>
        <v>678.19999999999982</v>
      </c>
      <c r="L18" s="16">
        <f t="shared" si="3"/>
        <v>123.52818733738073</v>
      </c>
      <c r="O18" s="5"/>
      <c r="P18" s="45"/>
    </row>
    <row r="19" spans="1:16" ht="16.5" customHeight="1">
      <c r="A19" s="49" t="s">
        <v>158</v>
      </c>
      <c r="B19" s="50" t="s">
        <v>246</v>
      </c>
      <c r="C19" s="44">
        <v>128.69999999999999</v>
      </c>
      <c r="D19" s="44" t="e">
        <f>SUM(C19/C40*100)</f>
        <v>#REF!</v>
      </c>
      <c r="E19" s="44">
        <v>118.7</v>
      </c>
      <c r="F19" s="44">
        <f t="shared" si="2"/>
        <v>0.12165288036510213</v>
      </c>
      <c r="G19" s="44">
        <v>140.80000000000001</v>
      </c>
      <c r="H19" s="44">
        <f>SUM(G19/G40*100)</f>
        <v>0.10852382167254632</v>
      </c>
      <c r="I19" s="44">
        <v>171.4</v>
      </c>
      <c r="J19" s="44">
        <f>SUM(I19/I40*100)</f>
        <v>0.11953155347084343</v>
      </c>
      <c r="K19" s="16">
        <f t="shared" si="4"/>
        <v>30.599999999999994</v>
      </c>
      <c r="L19" s="16">
        <f t="shared" si="3"/>
        <v>121.73295454545455</v>
      </c>
      <c r="O19" s="5"/>
      <c r="P19" s="45"/>
    </row>
    <row r="20" spans="1:16" ht="30">
      <c r="A20" s="15" t="s">
        <v>159</v>
      </c>
      <c r="B20" s="52" t="s">
        <v>256</v>
      </c>
      <c r="C20" s="44">
        <v>417.4</v>
      </c>
      <c r="D20" s="44" t="e">
        <f>SUM(C20/C40*100)</f>
        <v>#REF!</v>
      </c>
      <c r="E20" s="44">
        <v>1019.9</v>
      </c>
      <c r="F20" s="44">
        <f t="shared" si="2"/>
        <v>1.045271884451286</v>
      </c>
      <c r="G20" s="44">
        <v>912.6</v>
      </c>
      <c r="H20" s="44">
        <f>SUM(G20/G40*100)</f>
        <v>0.70340084984634788</v>
      </c>
      <c r="I20" s="44">
        <v>1042.9000000000001</v>
      </c>
      <c r="J20" s="44">
        <f>SUM(I20/I40*100)</f>
        <v>0.72730138339989858</v>
      </c>
      <c r="K20" s="16">
        <f t="shared" si="4"/>
        <v>130.30000000000007</v>
      </c>
      <c r="L20" s="16">
        <f t="shared" si="3"/>
        <v>114.27788735481043</v>
      </c>
      <c r="O20" s="5"/>
      <c r="P20" s="45"/>
    </row>
    <row r="21" spans="1:16" ht="15">
      <c r="A21" s="15" t="s">
        <v>161</v>
      </c>
      <c r="B21" s="50" t="s">
        <v>129</v>
      </c>
      <c r="C21" s="44">
        <v>107.4</v>
      </c>
      <c r="D21" s="44" t="e">
        <f>SUM(C21/C40*100)</f>
        <v>#REF!</v>
      </c>
      <c r="E21" s="44">
        <v>172.3</v>
      </c>
      <c r="F21" s="44">
        <f t="shared" si="2"/>
        <v>0.17658627874395197</v>
      </c>
      <c r="G21" s="44">
        <v>231</v>
      </c>
      <c r="H21" s="44">
        <f>SUM(G21/G40*100)</f>
        <v>0.17804689493152132</v>
      </c>
      <c r="I21" s="44">
        <v>253</v>
      </c>
      <c r="J21" s="44">
        <f>SUM(I21/I40*100)</f>
        <v>0.17643805734027648</v>
      </c>
      <c r="K21" s="16">
        <f t="shared" si="4"/>
        <v>22</v>
      </c>
      <c r="L21" s="16">
        <f t="shared" si="3"/>
        <v>109.52380952380953</v>
      </c>
      <c r="O21" s="5"/>
      <c r="P21" s="45"/>
    </row>
    <row r="22" spans="1:16" ht="30">
      <c r="A22" s="15" t="s">
        <v>162</v>
      </c>
      <c r="B22" s="51" t="s">
        <v>247</v>
      </c>
      <c r="C22" s="44"/>
      <c r="D22" s="44"/>
      <c r="E22" s="44">
        <v>1.5</v>
      </c>
      <c r="F22" s="44"/>
      <c r="G22" s="44">
        <v>1.5</v>
      </c>
      <c r="H22" s="44"/>
      <c r="I22" s="44">
        <v>1.5</v>
      </c>
      <c r="J22" s="44">
        <f>SUM(I22/I40*100)</f>
        <v>1.0460754387763428E-3</v>
      </c>
      <c r="K22" s="16">
        <f t="shared" si="4"/>
        <v>0</v>
      </c>
      <c r="L22" s="16">
        <f t="shared" si="3"/>
        <v>100</v>
      </c>
      <c r="O22" s="5"/>
      <c r="P22" s="45"/>
    </row>
    <row r="23" spans="1:16" ht="15">
      <c r="A23" s="15" t="s">
        <v>163</v>
      </c>
      <c r="B23" s="50" t="s">
        <v>130</v>
      </c>
      <c r="C23" s="44">
        <v>1424</v>
      </c>
      <c r="D23" s="44" t="e">
        <f>SUM(C23/C40*100)</f>
        <v>#REF!</v>
      </c>
      <c r="E23" s="44">
        <v>2632.7</v>
      </c>
      <c r="F23" s="44">
        <f>SUM(E23/$E$40*100)</f>
        <v>2.6981932446268271</v>
      </c>
      <c r="G23" s="44">
        <v>2224.8000000000002</v>
      </c>
      <c r="H23" s="44">
        <f>SUM(G23/G40*100)</f>
        <v>1.7147997049508601</v>
      </c>
      <c r="I23" s="44">
        <v>2168.8000000000002</v>
      </c>
      <c r="J23" s="44">
        <f>SUM(I23/I40*100)</f>
        <v>1.5124856077454216</v>
      </c>
      <c r="K23" s="16">
        <f>SUM(I23-G23)</f>
        <v>-56</v>
      </c>
      <c r="L23" s="16">
        <f t="shared" si="3"/>
        <v>97.482919813016906</v>
      </c>
      <c r="O23" s="5"/>
      <c r="P23" s="45"/>
    </row>
    <row r="24" spans="1:16" ht="30">
      <c r="A24" s="49" t="s">
        <v>164</v>
      </c>
      <c r="B24" s="52" t="s">
        <v>248</v>
      </c>
      <c r="C24" s="44">
        <v>228.1</v>
      </c>
      <c r="D24" s="44">
        <v>0.5</v>
      </c>
      <c r="E24" s="44">
        <v>459.2</v>
      </c>
      <c r="F24" s="44">
        <f>SUM(E24/$E$40*100)</f>
        <v>0.4706234428277582</v>
      </c>
      <c r="G24" s="44">
        <v>597.5</v>
      </c>
      <c r="H24" s="44">
        <f>SUM(G24/G40*100)</f>
        <v>0.46053255290728995</v>
      </c>
      <c r="I24" s="44">
        <v>753.3</v>
      </c>
      <c r="J24" s="44">
        <f>SUM(I24/I40*100)</f>
        <v>0.52533908535347928</v>
      </c>
      <c r="K24" s="16">
        <f t="shared" si="4"/>
        <v>155.79999999999995</v>
      </c>
      <c r="L24" s="16">
        <f t="shared" si="3"/>
        <v>126.07531380753136</v>
      </c>
      <c r="O24" s="5"/>
      <c r="P24" s="45"/>
    </row>
    <row r="25" spans="1:16" ht="15">
      <c r="A25" s="15" t="s">
        <v>165</v>
      </c>
      <c r="B25" s="52" t="s">
        <v>131</v>
      </c>
      <c r="C25" s="44">
        <v>102.8</v>
      </c>
      <c r="D25" s="44">
        <v>0.2</v>
      </c>
      <c r="E25" s="44">
        <v>42.6</v>
      </c>
      <c r="F25" s="44">
        <f>SUM(E25/$E$40*100)</f>
        <v>4.3659753189160495E-2</v>
      </c>
      <c r="G25" s="44">
        <v>112.5</v>
      </c>
      <c r="H25" s="44">
        <f>SUM(G25/G40*100)</f>
        <v>8.6711150128987655E-2</v>
      </c>
      <c r="I25" s="44">
        <v>147.6</v>
      </c>
      <c r="J25" s="44">
        <f>SUM(I25/I40*100)</f>
        <v>0.10293382317559212</v>
      </c>
      <c r="K25" s="16">
        <f t="shared" si="4"/>
        <v>35.099999999999994</v>
      </c>
      <c r="L25" s="16">
        <f>SUM(I25/G25*100)</f>
        <v>131.20000000000002</v>
      </c>
      <c r="O25" s="5"/>
      <c r="P25" s="45"/>
    </row>
    <row r="26" spans="1:16" ht="15">
      <c r="A26" s="15" t="s">
        <v>206</v>
      </c>
      <c r="B26" s="50" t="s">
        <v>355</v>
      </c>
      <c r="C26" s="44"/>
      <c r="D26" s="44"/>
      <c r="E26" s="44"/>
      <c r="F26" s="44"/>
      <c r="G26" s="44"/>
      <c r="H26" s="44"/>
      <c r="I26" s="44">
        <v>129.19999999999999</v>
      </c>
      <c r="J26" s="44"/>
      <c r="K26" s="16"/>
      <c r="L26" s="16"/>
      <c r="O26" s="5"/>
      <c r="P26" s="45"/>
    </row>
    <row r="27" spans="1:16" ht="15">
      <c r="A27" s="15" t="s">
        <v>356</v>
      </c>
      <c r="B27" s="50" t="s">
        <v>249</v>
      </c>
      <c r="C27" s="44">
        <v>6086.7</v>
      </c>
      <c r="D27" s="44">
        <v>11.9</v>
      </c>
      <c r="E27" s="44">
        <v>8859.7000000000007</v>
      </c>
      <c r="F27" s="44">
        <f t="shared" ref="F27:F33" si="5">SUM(E27/$E$40*100)</f>
        <v>9.0801012988264151</v>
      </c>
      <c r="G27" s="44">
        <v>10192.4</v>
      </c>
      <c r="H27" s="44">
        <f>SUM(G27/G40*100)</f>
        <v>7.8559531251083881</v>
      </c>
      <c r="I27" s="44">
        <v>10576.5</v>
      </c>
      <c r="J27" s="44">
        <f>SUM(I27/I40*100)</f>
        <v>7.3758779188119936</v>
      </c>
      <c r="K27" s="16">
        <f t="shared" si="4"/>
        <v>384.10000000000036</v>
      </c>
      <c r="L27" s="16">
        <f t="shared" si="3"/>
        <v>103.76849417212826</v>
      </c>
      <c r="O27" s="5"/>
      <c r="P27" s="45"/>
    </row>
    <row r="28" spans="1:16" ht="15">
      <c r="A28" s="15" t="s">
        <v>2</v>
      </c>
      <c r="B28" s="46" t="s">
        <v>10</v>
      </c>
      <c r="C28" s="44">
        <v>91.5</v>
      </c>
      <c r="D28" s="44" t="e">
        <f>SUM(C28/C40*100)</f>
        <v>#REF!</v>
      </c>
      <c r="E28" s="44">
        <v>120.4</v>
      </c>
      <c r="F28" s="44">
        <f t="shared" si="5"/>
        <v>0.12339517098532685</v>
      </c>
      <c r="G28" s="44">
        <v>360.1</v>
      </c>
      <c r="H28" s="44">
        <f>SUM(G28/G40*100)</f>
        <v>0.27755275699065296</v>
      </c>
      <c r="I28" s="44">
        <v>546.6</v>
      </c>
      <c r="J28" s="44">
        <f>SUM(I28/I40*100)</f>
        <v>0.38118988989009933</v>
      </c>
      <c r="K28" s="16">
        <f t="shared" si="4"/>
        <v>186.5</v>
      </c>
      <c r="L28" s="16">
        <f t="shared" si="3"/>
        <v>151.79116911968896</v>
      </c>
      <c r="O28" s="5"/>
      <c r="P28" s="45"/>
    </row>
    <row r="29" spans="1:16" ht="15">
      <c r="A29" s="15" t="s">
        <v>3</v>
      </c>
      <c r="B29" s="46" t="s">
        <v>132</v>
      </c>
      <c r="C29" s="44">
        <v>63.9</v>
      </c>
      <c r="D29" s="44" t="e">
        <f>SUM(C29/C40*100)</f>
        <v>#REF!</v>
      </c>
      <c r="E29" s="44">
        <v>168.3</v>
      </c>
      <c r="F29" s="44">
        <f t="shared" si="5"/>
        <v>0.17248677140224677</v>
      </c>
      <c r="G29" s="44">
        <v>295</v>
      </c>
      <c r="H29" s="44">
        <f>SUM(G29/G40*100)</f>
        <v>0.22737590478267874</v>
      </c>
      <c r="I29" s="44">
        <v>898.9</v>
      </c>
      <c r="J29" s="44">
        <f>SUM(I29/I40*100)</f>
        <v>0.62687814127736963</v>
      </c>
      <c r="K29" s="16">
        <f t="shared" si="4"/>
        <v>603.9</v>
      </c>
      <c r="L29" s="16">
        <f t="shared" si="3"/>
        <v>304.71186440677968</v>
      </c>
      <c r="O29" s="5"/>
      <c r="P29" s="45"/>
    </row>
    <row r="30" spans="1:16" ht="15">
      <c r="A30" s="15" t="s">
        <v>4</v>
      </c>
      <c r="B30" s="53" t="s">
        <v>209</v>
      </c>
      <c r="C30" s="44"/>
      <c r="D30" s="44"/>
      <c r="E30" s="44">
        <v>50</v>
      </c>
      <c r="F30" s="44">
        <f t="shared" si="5"/>
        <v>5.1243841771315135E-2</v>
      </c>
      <c r="G30" s="44">
        <v>0</v>
      </c>
      <c r="H30" s="44">
        <f>SUM(G30/G40*100)</f>
        <v>0</v>
      </c>
      <c r="I30" s="44">
        <v>0</v>
      </c>
      <c r="J30" s="44">
        <f>SUM(I30/I40*100)</f>
        <v>0</v>
      </c>
      <c r="K30" s="16">
        <f t="shared" si="4"/>
        <v>0</v>
      </c>
      <c r="L30" s="16">
        <v>0</v>
      </c>
      <c r="O30" s="5"/>
      <c r="P30" s="45"/>
    </row>
    <row r="31" spans="1:16" ht="15">
      <c r="A31" s="15" t="s">
        <v>5</v>
      </c>
      <c r="B31" s="46" t="s">
        <v>133</v>
      </c>
      <c r="C31" s="44">
        <v>2740.3</v>
      </c>
      <c r="D31" s="44" t="e">
        <f>SUM(C31/C40*100)</f>
        <v>#REF!</v>
      </c>
      <c r="E31" s="44">
        <v>6852.7</v>
      </c>
      <c r="F31" s="44">
        <f t="shared" si="5"/>
        <v>7.0231734901258243</v>
      </c>
      <c r="G31" s="44">
        <v>9072.9</v>
      </c>
      <c r="H31" s="44">
        <f>SUM(G31/G40*100)</f>
        <v>6.993080835602596</v>
      </c>
      <c r="I31" s="44">
        <v>9790.7000000000007</v>
      </c>
      <c r="J31" s="44">
        <f>SUM(I31/I40*100)</f>
        <v>6.8278738656183595</v>
      </c>
      <c r="K31" s="16">
        <f t="shared" si="4"/>
        <v>717.80000000000109</v>
      </c>
      <c r="L31" s="16">
        <f>SUM(I31/G31*100)</f>
        <v>107.91147262727465</v>
      </c>
      <c r="O31" s="5"/>
      <c r="P31" s="45"/>
    </row>
    <row r="32" spans="1:16" ht="15">
      <c r="A32" s="15" t="s">
        <v>6</v>
      </c>
      <c r="B32" s="46" t="s">
        <v>134</v>
      </c>
      <c r="C32" s="44">
        <v>25.5</v>
      </c>
      <c r="D32" s="44" t="e">
        <f>SUM(C32/C40*100)</f>
        <v>#REF!</v>
      </c>
      <c r="E32" s="44">
        <v>6028.5</v>
      </c>
      <c r="F32" s="44">
        <f t="shared" si="5"/>
        <v>6.1784700023674661</v>
      </c>
      <c r="G32" s="44">
        <v>7978.6</v>
      </c>
      <c r="H32" s="44">
        <f>SUM(G32/G40*100)</f>
        <v>6.1496318437256967</v>
      </c>
      <c r="I32" s="44">
        <v>9457</v>
      </c>
      <c r="J32" s="44">
        <f>SUM(I32/I40*100)</f>
        <v>6.5951569496719156</v>
      </c>
      <c r="K32" s="16">
        <f>SUM(I32-G32)</f>
        <v>1478.3999999999996</v>
      </c>
      <c r="L32" s="16">
        <f t="shared" si="3"/>
        <v>118.52956659062993</v>
      </c>
      <c r="O32" s="5"/>
      <c r="P32" s="45"/>
    </row>
    <row r="33" spans="1:16" ht="30">
      <c r="A33" s="15" t="s">
        <v>7</v>
      </c>
      <c r="B33" s="54" t="s">
        <v>250</v>
      </c>
      <c r="C33" s="44">
        <f>SUM(C35:C37)</f>
        <v>5811.0999999999995</v>
      </c>
      <c r="D33" s="44">
        <v>11.4</v>
      </c>
      <c r="E33" s="44">
        <f>SUM(E35:E37)</f>
        <v>15942.2</v>
      </c>
      <c r="F33" s="44">
        <f t="shared" si="5"/>
        <v>16.338791485733204</v>
      </c>
      <c r="G33" s="44">
        <f>SUM(G35:G37)</f>
        <v>32683.100000000002</v>
      </c>
      <c r="H33" s="44">
        <f>SUM(G33/G40*100)</f>
        <v>25.191015029161925</v>
      </c>
      <c r="I33" s="44">
        <f>SUM(I34:I37)</f>
        <v>30547.200000000001</v>
      </c>
      <c r="J33" s="44">
        <f>SUM(I33/I40*100)</f>
        <v>21.303117095592466</v>
      </c>
      <c r="K33" s="16">
        <f t="shared" ref="K33" si="6">SUM(G33-E33)</f>
        <v>16740.900000000001</v>
      </c>
      <c r="L33" s="16">
        <f t="shared" si="3"/>
        <v>93.464818208799045</v>
      </c>
      <c r="O33" s="5"/>
      <c r="P33" s="45"/>
    </row>
    <row r="34" spans="1:16" ht="15">
      <c r="A34" s="15" t="s">
        <v>230</v>
      </c>
      <c r="B34" s="54" t="s">
        <v>135</v>
      </c>
      <c r="C34" s="44"/>
      <c r="D34" s="44"/>
      <c r="E34" s="44"/>
      <c r="F34" s="44"/>
      <c r="G34" s="44"/>
      <c r="H34" s="44"/>
      <c r="I34" s="44">
        <v>73</v>
      </c>
      <c r="J34" s="44"/>
      <c r="K34" s="16">
        <f t="shared" ref="K34:K39" si="7">SUM(I34-G34)</f>
        <v>73</v>
      </c>
      <c r="L34" s="16"/>
      <c r="O34" s="5"/>
      <c r="P34" s="45"/>
    </row>
    <row r="35" spans="1:16" ht="15">
      <c r="A35" s="15" t="s">
        <v>231</v>
      </c>
      <c r="B35" s="46" t="s">
        <v>357</v>
      </c>
      <c r="C35" s="44">
        <v>736.7</v>
      </c>
      <c r="D35" s="44" t="e">
        <f>SUM(C35/C40*100)</f>
        <v>#REF!</v>
      </c>
      <c r="E35" s="44">
        <v>1753.4</v>
      </c>
      <c r="F35" s="44">
        <f>SUM(E35/$E$40*100)</f>
        <v>1.7970190432364794</v>
      </c>
      <c r="G35" s="44">
        <v>2717.5</v>
      </c>
      <c r="H35" s="44">
        <f>SUM(G35/G40*100)</f>
        <v>2.0945560042268796</v>
      </c>
      <c r="I35" s="44">
        <v>1747.9</v>
      </c>
      <c r="J35" s="44">
        <f>SUM(I35/I40*100)</f>
        <v>1.2189568396247799</v>
      </c>
      <c r="K35" s="16">
        <f t="shared" si="7"/>
        <v>-969.59999999999991</v>
      </c>
      <c r="L35" s="16">
        <f t="shared" si="3"/>
        <v>64.320147194112238</v>
      </c>
      <c r="O35" s="5"/>
      <c r="P35" s="45"/>
    </row>
    <row r="36" spans="1:16" ht="15">
      <c r="A36" s="15" t="s">
        <v>232</v>
      </c>
      <c r="B36" s="55" t="s">
        <v>136</v>
      </c>
      <c r="C36" s="44">
        <v>4964</v>
      </c>
      <c r="D36" s="44">
        <v>9.8000000000000007</v>
      </c>
      <c r="E36" s="44">
        <v>14010.7</v>
      </c>
      <c r="F36" s="44">
        <f>SUM(E36/$E$40*100)</f>
        <v>14.359241878107298</v>
      </c>
      <c r="G36" s="44">
        <v>29593.9</v>
      </c>
      <c r="H36" s="44">
        <f>SUM(G36/G40*100)</f>
        <v>22.809965384908867</v>
      </c>
      <c r="I36" s="44">
        <v>28258.799999999999</v>
      </c>
      <c r="J36" s="44">
        <f>SUM(I36/I40*100)</f>
        <v>19.707224406195277</v>
      </c>
      <c r="K36" s="16">
        <f>SUM(I36-G36)</f>
        <v>-1335.1000000000022</v>
      </c>
      <c r="L36" s="16">
        <f t="shared" si="3"/>
        <v>95.488597312283943</v>
      </c>
      <c r="O36" s="5"/>
      <c r="P36" s="45"/>
    </row>
    <row r="37" spans="1:16" ht="15">
      <c r="A37" s="15" t="s">
        <v>233</v>
      </c>
      <c r="B37" s="55" t="s">
        <v>358</v>
      </c>
      <c r="C37" s="44">
        <v>110.4</v>
      </c>
      <c r="D37" s="44" t="e">
        <f>SUM(C37/C40*100)</f>
        <v>#REF!</v>
      </c>
      <c r="E37" s="44">
        <v>178.1</v>
      </c>
      <c r="F37" s="44">
        <f>SUM(E37/$E$40*100)</f>
        <v>0.1825305643894245</v>
      </c>
      <c r="G37" s="44">
        <v>371.7</v>
      </c>
      <c r="H37" s="44">
        <f>SUM(G37/G40*100)</f>
        <v>0.28649364002617517</v>
      </c>
      <c r="I37" s="44">
        <v>467.5</v>
      </c>
      <c r="J37" s="44">
        <f>SUM(I37/I40*100)</f>
        <v>0.3260268450852935</v>
      </c>
      <c r="K37" s="16">
        <f t="shared" si="7"/>
        <v>95.800000000000011</v>
      </c>
      <c r="L37" s="16">
        <f t="shared" si="3"/>
        <v>125.77347323110035</v>
      </c>
      <c r="O37" s="5"/>
      <c r="P37" s="45"/>
    </row>
    <row r="38" spans="1:16" ht="15">
      <c r="A38" s="15" t="s">
        <v>16</v>
      </c>
      <c r="B38" s="55" t="s">
        <v>275</v>
      </c>
      <c r="C38" s="44">
        <v>882</v>
      </c>
      <c r="D38" s="44" t="e">
        <f>SUM(C38/C40*100)</f>
        <v>#REF!</v>
      </c>
      <c r="E38" s="44">
        <v>1297.8</v>
      </c>
      <c r="F38" s="44">
        <f>SUM(E38/$E$40*100)</f>
        <v>1.3300851570162555</v>
      </c>
      <c r="G38" s="44">
        <v>1383.6</v>
      </c>
      <c r="H38" s="44">
        <f>SUM(G38/G40*100)</f>
        <v>1.0664315317197093</v>
      </c>
      <c r="I38" s="44">
        <v>1741.4</v>
      </c>
      <c r="J38" s="44">
        <f>SUM(I38/I40*100)</f>
        <v>1.2144238460567489</v>
      </c>
      <c r="K38" s="16">
        <f t="shared" si="7"/>
        <v>357.80000000000018</v>
      </c>
      <c r="L38" s="16">
        <f t="shared" si="3"/>
        <v>125.86007516623303</v>
      </c>
      <c r="O38" s="5"/>
      <c r="P38" s="45"/>
    </row>
    <row r="39" spans="1:16" ht="30">
      <c r="A39" s="15" t="s">
        <v>18</v>
      </c>
      <c r="B39" s="18" t="s">
        <v>194</v>
      </c>
      <c r="C39" s="44"/>
      <c r="D39" s="44"/>
      <c r="E39" s="44">
        <v>0</v>
      </c>
      <c r="F39" s="44">
        <f>SUM(E39/$E$40*100)</f>
        <v>0</v>
      </c>
      <c r="G39" s="44">
        <v>50</v>
      </c>
      <c r="H39" s="44">
        <f>SUM(G39/G40*100)</f>
        <v>3.8538288946216734E-2</v>
      </c>
      <c r="I39" s="44">
        <v>0</v>
      </c>
      <c r="J39" s="44">
        <f>SUM(I39/I40*100)</f>
        <v>0</v>
      </c>
      <c r="K39" s="16">
        <f t="shared" si="7"/>
        <v>-50</v>
      </c>
      <c r="L39" s="16">
        <v>0</v>
      </c>
      <c r="O39" s="5"/>
      <c r="P39" s="45"/>
    </row>
    <row r="40" spans="1:16" ht="15">
      <c r="A40" s="15"/>
      <c r="B40" s="56" t="s">
        <v>137</v>
      </c>
      <c r="C40" s="16" t="e">
        <f>SUM(C9+C10+C28+C29+C31+C32+C33+#REF!+C38+C11)</f>
        <v>#REF!</v>
      </c>
      <c r="D40" s="44" t="e">
        <f>SUM(C40/C40*100)</f>
        <v>#REF!</v>
      </c>
      <c r="E40" s="44">
        <f>SUM(E9+E10+E11+E28+E29+E30+E31+E32+E33+E38)</f>
        <v>97572.7</v>
      </c>
      <c r="F40" s="44">
        <f>SUM(E40/E40*100)</f>
        <v>100</v>
      </c>
      <c r="G40" s="44">
        <f>SUM(G9+G10+G11+G28+G29+G30+G31+G32+G33+G38+G39)</f>
        <v>129741.1</v>
      </c>
      <c r="H40" s="44">
        <f>SUM(G40/G40*100)</f>
        <v>100</v>
      </c>
      <c r="I40" s="140">
        <f>SUM(I9+I10+I11+I28+I29+I30+I31+I32+I33+I38+I39)</f>
        <v>143393.1</v>
      </c>
      <c r="J40" s="44">
        <f>SUM(I40/I40*100)</f>
        <v>100</v>
      </c>
      <c r="K40" s="16">
        <f>SUM(I40-G40)</f>
        <v>13652</v>
      </c>
      <c r="L40" s="16">
        <f>SUM(I40/G40*100)</f>
        <v>110.52249441387502</v>
      </c>
      <c r="M40" s="57"/>
      <c r="N40" s="57"/>
      <c r="O40" s="58"/>
      <c r="P40" s="58"/>
    </row>
    <row r="43" spans="1:16">
      <c r="C43" s="1"/>
      <c r="D43" s="1"/>
      <c r="F43" s="1"/>
      <c r="G43" s="1"/>
    </row>
  </sheetData>
  <mergeCells count="16">
    <mergeCell ref="K1:L1"/>
    <mergeCell ref="A3:L3"/>
    <mergeCell ref="A4:L4"/>
    <mergeCell ref="K6:L6"/>
    <mergeCell ref="K5:L5"/>
    <mergeCell ref="A6:A7"/>
    <mergeCell ref="B6:B7"/>
    <mergeCell ref="C6:C7"/>
    <mergeCell ref="D6:D7"/>
    <mergeCell ref="E6:E7"/>
    <mergeCell ref="M6:N6"/>
    <mergeCell ref="F6:F7"/>
    <mergeCell ref="G6:G7"/>
    <mergeCell ref="H6:H7"/>
    <mergeCell ref="I6:I7"/>
    <mergeCell ref="J6:J7"/>
  </mergeCells>
  <phoneticPr fontId="2" type="noConversion"/>
  <printOptions horizontalCentered="1"/>
  <pageMargins left="0.78740157480314965" right="0.39370078740157483" top="0.94488188976377963" bottom="0.98425196850393704" header="0.31496062992125984" footer="0.31496062992125984"/>
  <pageSetup paperSize="9" orientation="landscape" horizontalDpi="4294967293" verticalDpi="4294967293" r:id="rId1"/>
  <headerFooter differentFirst="1" alignWithMargins="0"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8"/>
  <sheetViews>
    <sheetView zoomScaleNormal="100" workbookViewId="0"/>
  </sheetViews>
  <sheetFormatPr defaultRowHeight="12.75"/>
  <cols>
    <col min="1" max="1" width="4.85546875" customWidth="1"/>
    <col min="2" max="2" width="30.7109375" customWidth="1"/>
    <col min="3" max="3" width="12" customWidth="1"/>
    <col min="4" max="4" width="12.85546875" customWidth="1"/>
    <col min="5" max="5" width="11" customWidth="1"/>
    <col min="6" max="6" width="14.5703125" customWidth="1"/>
    <col min="7" max="7" width="12.42578125" customWidth="1"/>
    <col min="8" max="8" width="11" customWidth="1"/>
  </cols>
  <sheetData>
    <row r="1" spans="1:9" ht="15">
      <c r="G1" s="233" t="s">
        <v>141</v>
      </c>
      <c r="H1" s="233"/>
    </row>
    <row r="2" spans="1:9" ht="15.75">
      <c r="A2" s="226" t="s">
        <v>359</v>
      </c>
      <c r="B2" s="226"/>
      <c r="C2" s="226"/>
      <c r="D2" s="226"/>
      <c r="E2" s="226"/>
      <c r="F2" s="226"/>
      <c r="G2" s="226"/>
      <c r="H2" s="226"/>
      <c r="I2" s="3"/>
    </row>
    <row r="3" spans="1:9" ht="15.75">
      <c r="A3" s="193" t="s">
        <v>252</v>
      </c>
      <c r="B3" s="193"/>
      <c r="C3" s="193"/>
      <c r="D3" s="193"/>
      <c r="E3" s="193"/>
      <c r="F3" s="193"/>
      <c r="G3" s="193"/>
      <c r="H3" s="193"/>
      <c r="I3" s="4"/>
    </row>
    <row r="4" spans="1:9" ht="15">
      <c r="A4" s="9"/>
      <c r="B4" s="9"/>
      <c r="C4" s="9"/>
      <c r="D4" s="9"/>
      <c r="E4" s="9"/>
      <c r="F4" s="9"/>
      <c r="G4" s="9"/>
      <c r="H4" s="59" t="s">
        <v>349</v>
      </c>
    </row>
    <row r="5" spans="1:9" ht="76.150000000000006" customHeight="1">
      <c r="A5" s="29" t="s">
        <v>229</v>
      </c>
      <c r="B5" s="60" t="s">
        <v>240</v>
      </c>
      <c r="C5" s="29" t="s">
        <v>253</v>
      </c>
      <c r="D5" s="61" t="s">
        <v>254</v>
      </c>
      <c r="E5" s="61" t="s">
        <v>360</v>
      </c>
      <c r="F5" s="61" t="s">
        <v>255</v>
      </c>
      <c r="G5" s="61" t="s">
        <v>361</v>
      </c>
      <c r="H5" s="12" t="s">
        <v>362</v>
      </c>
    </row>
    <row r="6" spans="1:9" ht="30">
      <c r="A6" s="39" t="s">
        <v>0</v>
      </c>
      <c r="B6" s="40" t="s">
        <v>363</v>
      </c>
      <c r="C6" s="62">
        <f>SUM(C7+C8)</f>
        <v>65275.4</v>
      </c>
      <c r="D6" s="62">
        <f t="shared" ref="D6:E6" si="0">SUM(D7+D8)</f>
        <v>68793.3</v>
      </c>
      <c r="E6" s="62">
        <f t="shared" si="0"/>
        <v>68377.100000000006</v>
      </c>
      <c r="F6" s="63">
        <f>SUM(D6-C6)</f>
        <v>3517.9000000000015</v>
      </c>
      <c r="G6" s="63">
        <f>SUM(E6-D6)</f>
        <v>-416.19999999999709</v>
      </c>
      <c r="H6" s="64">
        <f>SUM(E6/D6*100)</f>
        <v>99.394999222307987</v>
      </c>
    </row>
    <row r="7" spans="1:9" ht="15">
      <c r="A7" s="19" t="s">
        <v>8</v>
      </c>
      <c r="B7" s="43" t="s">
        <v>243</v>
      </c>
      <c r="C7" s="43">
        <v>64267.8</v>
      </c>
      <c r="D7" s="44">
        <v>67727.600000000006</v>
      </c>
      <c r="E7" s="44">
        <v>67326.100000000006</v>
      </c>
      <c r="F7" s="44">
        <f>SUM(D7-C7)</f>
        <v>3459.8000000000029</v>
      </c>
      <c r="G7" s="44">
        <f>SUM(E7-D7)</f>
        <v>-401.5</v>
      </c>
      <c r="H7" s="16">
        <f>SUM(E7/D7*100)</f>
        <v>99.407184072667562</v>
      </c>
    </row>
    <row r="8" spans="1:9" ht="18" customHeight="1">
      <c r="A8" s="15" t="s">
        <v>244</v>
      </c>
      <c r="B8" s="46" t="s">
        <v>245</v>
      </c>
      <c r="C8" s="43">
        <v>1007.6</v>
      </c>
      <c r="D8" s="44">
        <v>1065.7</v>
      </c>
      <c r="E8" s="44">
        <v>1051</v>
      </c>
      <c r="F8" s="44">
        <f>SUM(D8-C8)</f>
        <v>58.100000000000023</v>
      </c>
      <c r="G8" s="44">
        <f t="shared" ref="G8:G35" si="1">SUM(E8-D8)</f>
        <v>-14.700000000000045</v>
      </c>
      <c r="H8" s="16">
        <f t="shared" ref="H8:H35" si="2">SUM(E8/D8*100)</f>
        <v>98.6206249413531</v>
      </c>
    </row>
    <row r="9" spans="1:9" ht="16.5" customHeight="1">
      <c r="A9" s="15" t="s">
        <v>1</v>
      </c>
      <c r="B9" s="46" t="s">
        <v>208</v>
      </c>
      <c r="C9" s="43">
        <f>SUM(C10:C25)</f>
        <v>22496.3</v>
      </c>
      <c r="D9" s="44">
        <f>SUM(D10:D25)</f>
        <v>23822.699999999997</v>
      </c>
      <c r="E9" s="44">
        <f>SUM(E10:E25)</f>
        <v>22034.199999999997</v>
      </c>
      <c r="F9" s="44">
        <f>SUM(D9-C9)</f>
        <v>1326.3999999999978</v>
      </c>
      <c r="G9" s="44">
        <f>SUM(E9-D9)</f>
        <v>-1788.5</v>
      </c>
      <c r="H9" s="16">
        <f t="shared" si="2"/>
        <v>92.492454675582536</v>
      </c>
    </row>
    <row r="10" spans="1:9" ht="18" customHeight="1">
      <c r="A10" s="15" t="s">
        <v>151</v>
      </c>
      <c r="B10" s="46" t="s">
        <v>123</v>
      </c>
      <c r="C10" s="43">
        <v>2055.1999999999998</v>
      </c>
      <c r="D10" s="44">
        <v>2076.5</v>
      </c>
      <c r="E10" s="44">
        <v>1822.4</v>
      </c>
      <c r="F10" s="44">
        <f>SUM(D10-C10)</f>
        <v>21.300000000000182</v>
      </c>
      <c r="G10" s="44">
        <f t="shared" si="1"/>
        <v>-254.09999999999991</v>
      </c>
      <c r="H10" s="16">
        <f t="shared" si="2"/>
        <v>87.763062846135327</v>
      </c>
    </row>
    <row r="11" spans="1:9" ht="15">
      <c r="A11" s="15" t="s">
        <v>152</v>
      </c>
      <c r="B11" s="46" t="s">
        <v>124</v>
      </c>
      <c r="C11" s="43">
        <v>54.5</v>
      </c>
      <c r="D11" s="44">
        <v>57.2</v>
      </c>
      <c r="E11" s="44">
        <v>56.8</v>
      </c>
      <c r="F11" s="44">
        <f t="shared" ref="F11:F29" si="3">SUM(D11-C11)</f>
        <v>2.7000000000000028</v>
      </c>
      <c r="G11" s="44">
        <f t="shared" si="1"/>
        <v>-0.40000000000000568</v>
      </c>
      <c r="H11" s="16">
        <f t="shared" si="2"/>
        <v>99.300699300699293</v>
      </c>
    </row>
    <row r="12" spans="1:9" ht="15">
      <c r="A12" s="15" t="s">
        <v>153</v>
      </c>
      <c r="B12" s="46" t="s">
        <v>125</v>
      </c>
      <c r="C12" s="43">
        <v>159</v>
      </c>
      <c r="D12" s="44">
        <v>142.5</v>
      </c>
      <c r="E12" s="44">
        <v>135.6</v>
      </c>
      <c r="F12" s="44">
        <f t="shared" si="3"/>
        <v>-16.5</v>
      </c>
      <c r="G12" s="44">
        <f t="shared" si="1"/>
        <v>-6.9000000000000057</v>
      </c>
      <c r="H12" s="16">
        <f t="shared" si="2"/>
        <v>95.157894736842096</v>
      </c>
    </row>
    <row r="13" spans="1:9" ht="15">
      <c r="A13" s="15" t="s">
        <v>154</v>
      </c>
      <c r="B13" s="46" t="s">
        <v>126</v>
      </c>
      <c r="C13" s="43">
        <v>873.8</v>
      </c>
      <c r="D13" s="44">
        <v>926.6</v>
      </c>
      <c r="E13" s="44">
        <v>849.4</v>
      </c>
      <c r="F13" s="44">
        <f t="shared" si="3"/>
        <v>52.800000000000068</v>
      </c>
      <c r="G13" s="44">
        <f t="shared" si="1"/>
        <v>-77.200000000000045</v>
      </c>
      <c r="H13" s="16">
        <f t="shared" si="2"/>
        <v>91.668465357219944</v>
      </c>
    </row>
    <row r="14" spans="1:9" ht="15">
      <c r="A14" s="15" t="s">
        <v>155</v>
      </c>
      <c r="B14" s="46" t="s">
        <v>127</v>
      </c>
      <c r="C14" s="43">
        <v>54.7</v>
      </c>
      <c r="D14" s="44">
        <v>139.1</v>
      </c>
      <c r="E14" s="44">
        <v>138.9</v>
      </c>
      <c r="F14" s="44">
        <f t="shared" si="3"/>
        <v>84.399999999999991</v>
      </c>
      <c r="G14" s="44">
        <f t="shared" si="1"/>
        <v>-0.19999999999998863</v>
      </c>
      <c r="H14" s="16">
        <f t="shared" si="2"/>
        <v>99.856218547807345</v>
      </c>
    </row>
    <row r="15" spans="1:9" ht="15">
      <c r="A15" s="20" t="s">
        <v>156</v>
      </c>
      <c r="B15" s="55" t="s">
        <v>128</v>
      </c>
      <c r="C15" s="65">
        <v>177.1</v>
      </c>
      <c r="D15" s="34">
        <v>237.7</v>
      </c>
      <c r="E15" s="34">
        <v>226.2</v>
      </c>
      <c r="F15" s="44">
        <f t="shared" si="3"/>
        <v>60.599999999999994</v>
      </c>
      <c r="G15" s="34">
        <f t="shared" si="1"/>
        <v>-11.5</v>
      </c>
      <c r="H15" s="31">
        <f t="shared" si="2"/>
        <v>95.161968868321409</v>
      </c>
    </row>
    <row r="16" spans="1:9" ht="30">
      <c r="A16" s="15" t="s">
        <v>157</v>
      </c>
      <c r="B16" s="17" t="s">
        <v>160</v>
      </c>
      <c r="C16" s="15">
        <v>2965.4</v>
      </c>
      <c r="D16" s="16">
        <v>3831.8</v>
      </c>
      <c r="E16" s="16">
        <v>3560.7</v>
      </c>
      <c r="F16" s="44">
        <f t="shared" si="3"/>
        <v>866.40000000000009</v>
      </c>
      <c r="G16" s="16">
        <f t="shared" si="1"/>
        <v>-271.10000000000036</v>
      </c>
      <c r="H16" s="16">
        <f t="shared" si="2"/>
        <v>92.92499608539066</v>
      </c>
    </row>
    <row r="17" spans="1:8" ht="30">
      <c r="A17" s="49" t="s">
        <v>158</v>
      </c>
      <c r="B17" s="52" t="s">
        <v>364</v>
      </c>
      <c r="C17" s="15">
        <v>151.4</v>
      </c>
      <c r="D17" s="44">
        <v>173.8</v>
      </c>
      <c r="E17" s="44">
        <v>171.4</v>
      </c>
      <c r="F17" s="44">
        <f t="shared" si="3"/>
        <v>22.400000000000006</v>
      </c>
      <c r="G17" s="44">
        <f t="shared" si="1"/>
        <v>-2.4000000000000057</v>
      </c>
      <c r="H17" s="16">
        <f t="shared" si="2"/>
        <v>98.619102416570769</v>
      </c>
    </row>
    <row r="18" spans="1:8" ht="27.6" customHeight="1">
      <c r="A18" s="15" t="s">
        <v>159</v>
      </c>
      <c r="B18" s="52" t="s">
        <v>256</v>
      </c>
      <c r="C18" s="15">
        <v>515</v>
      </c>
      <c r="D18" s="44">
        <v>1117.7</v>
      </c>
      <c r="E18" s="44">
        <v>1042.9000000000001</v>
      </c>
      <c r="F18" s="44">
        <f t="shared" si="3"/>
        <v>602.70000000000005</v>
      </c>
      <c r="G18" s="44">
        <f t="shared" si="1"/>
        <v>-74.799999999999955</v>
      </c>
      <c r="H18" s="16">
        <f t="shared" si="2"/>
        <v>93.307685425427223</v>
      </c>
    </row>
    <row r="19" spans="1:8" ht="15">
      <c r="A19" s="15" t="s">
        <v>161</v>
      </c>
      <c r="B19" s="50" t="s">
        <v>129</v>
      </c>
      <c r="C19" s="15">
        <v>363.6</v>
      </c>
      <c r="D19" s="44">
        <v>260</v>
      </c>
      <c r="E19" s="44">
        <v>253</v>
      </c>
      <c r="F19" s="44">
        <f t="shared" si="3"/>
        <v>-103.60000000000002</v>
      </c>
      <c r="G19" s="44">
        <f t="shared" si="1"/>
        <v>-7</v>
      </c>
      <c r="H19" s="16">
        <f t="shared" si="2"/>
        <v>97.307692307692307</v>
      </c>
    </row>
    <row r="20" spans="1:8" ht="30">
      <c r="A20" s="15" t="s">
        <v>162</v>
      </c>
      <c r="B20" s="51" t="s">
        <v>247</v>
      </c>
      <c r="C20" s="15">
        <v>1.5</v>
      </c>
      <c r="D20" s="44">
        <v>1.5</v>
      </c>
      <c r="E20" s="44">
        <v>1.5</v>
      </c>
      <c r="F20" s="44">
        <f t="shared" si="3"/>
        <v>0</v>
      </c>
      <c r="G20" s="44">
        <f t="shared" si="1"/>
        <v>0</v>
      </c>
      <c r="H20" s="16">
        <f t="shared" si="2"/>
        <v>100</v>
      </c>
    </row>
    <row r="21" spans="1:8" ht="15">
      <c r="A21" s="15" t="s">
        <v>163</v>
      </c>
      <c r="B21" s="50" t="s">
        <v>130</v>
      </c>
      <c r="C21" s="15">
        <v>2705.4</v>
      </c>
      <c r="D21" s="44">
        <v>2348.6999999999998</v>
      </c>
      <c r="E21" s="44">
        <v>2168.8000000000002</v>
      </c>
      <c r="F21" s="44">
        <f t="shared" si="3"/>
        <v>-356.70000000000027</v>
      </c>
      <c r="G21" s="44">
        <f t="shared" si="1"/>
        <v>-179.89999999999964</v>
      </c>
      <c r="H21" s="16">
        <f t="shared" si="2"/>
        <v>92.340443649678562</v>
      </c>
    </row>
    <row r="22" spans="1:8" ht="30">
      <c r="A22" s="15" t="s">
        <v>164</v>
      </c>
      <c r="B22" s="52" t="s">
        <v>257</v>
      </c>
      <c r="C22" s="15">
        <v>724.3</v>
      </c>
      <c r="D22" s="44">
        <v>782.8</v>
      </c>
      <c r="E22" s="44">
        <v>753.3</v>
      </c>
      <c r="F22" s="44">
        <f t="shared" si="3"/>
        <v>58.5</v>
      </c>
      <c r="G22" s="44">
        <f t="shared" si="1"/>
        <v>-29.5</v>
      </c>
      <c r="H22" s="16">
        <f t="shared" si="2"/>
        <v>96.23147675012774</v>
      </c>
    </row>
    <row r="23" spans="1:8" ht="15">
      <c r="A23" s="15" t="s">
        <v>165</v>
      </c>
      <c r="B23" s="50" t="s">
        <v>131</v>
      </c>
      <c r="C23" s="15">
        <v>186.5</v>
      </c>
      <c r="D23" s="44">
        <v>186.8</v>
      </c>
      <c r="E23" s="44">
        <v>147.6</v>
      </c>
      <c r="F23" s="44">
        <f t="shared" si="3"/>
        <v>0.30000000000001137</v>
      </c>
      <c r="G23" s="44">
        <f>SUM(E23-D23)</f>
        <v>-39.200000000000017</v>
      </c>
      <c r="H23" s="16">
        <f t="shared" si="2"/>
        <v>79.014989293361879</v>
      </c>
    </row>
    <row r="24" spans="1:8" ht="15">
      <c r="A24" s="15" t="s">
        <v>206</v>
      </c>
      <c r="B24" s="50" t="s">
        <v>355</v>
      </c>
      <c r="C24" s="15">
        <v>194.3</v>
      </c>
      <c r="D24" s="44">
        <v>141</v>
      </c>
      <c r="E24" s="44">
        <v>129.19999999999999</v>
      </c>
      <c r="F24" s="44">
        <f t="shared" si="3"/>
        <v>-53.300000000000011</v>
      </c>
      <c r="G24" s="44">
        <f>SUM(E24-D24)</f>
        <v>-11.800000000000011</v>
      </c>
      <c r="H24" s="16">
        <f t="shared" si="2"/>
        <v>91.631205673758856</v>
      </c>
    </row>
    <row r="25" spans="1:8" ht="15">
      <c r="A25" s="15" t="s">
        <v>356</v>
      </c>
      <c r="B25" s="50" t="s">
        <v>166</v>
      </c>
      <c r="C25" s="15">
        <v>11314.6</v>
      </c>
      <c r="D25" s="44">
        <v>11399</v>
      </c>
      <c r="E25" s="44">
        <v>10576.5</v>
      </c>
      <c r="F25" s="44">
        <f t="shared" si="3"/>
        <v>84.399999999999636</v>
      </c>
      <c r="G25" s="44">
        <f t="shared" si="1"/>
        <v>-822.5</v>
      </c>
      <c r="H25" s="16">
        <f t="shared" si="2"/>
        <v>92.784454776734805</v>
      </c>
    </row>
    <row r="26" spans="1:8" ht="15">
      <c r="A26" s="15" t="s">
        <v>2</v>
      </c>
      <c r="B26" s="53" t="s">
        <v>10</v>
      </c>
      <c r="C26" s="15">
        <v>450</v>
      </c>
      <c r="D26" s="44">
        <v>560</v>
      </c>
      <c r="E26" s="44">
        <v>546.6</v>
      </c>
      <c r="F26" s="44">
        <f t="shared" si="3"/>
        <v>110</v>
      </c>
      <c r="G26" s="44">
        <f t="shared" si="1"/>
        <v>-13.399999999999977</v>
      </c>
      <c r="H26" s="16">
        <f t="shared" si="2"/>
        <v>97.607142857142861</v>
      </c>
    </row>
    <row r="27" spans="1:8" ht="15">
      <c r="A27" s="15" t="s">
        <v>3</v>
      </c>
      <c r="B27" s="53" t="s">
        <v>132</v>
      </c>
      <c r="C27" s="15">
        <v>550</v>
      </c>
      <c r="D27" s="44">
        <v>898.9</v>
      </c>
      <c r="E27" s="44">
        <v>898.9</v>
      </c>
      <c r="F27" s="44">
        <f t="shared" si="3"/>
        <v>348.9</v>
      </c>
      <c r="G27" s="44">
        <f t="shared" si="1"/>
        <v>0</v>
      </c>
      <c r="H27" s="16">
        <f t="shared" si="2"/>
        <v>100</v>
      </c>
    </row>
    <row r="28" spans="1:8" ht="15">
      <c r="A28" s="15" t="s">
        <v>4</v>
      </c>
      <c r="B28" s="53" t="s">
        <v>133</v>
      </c>
      <c r="C28" s="15">
        <v>9045.4</v>
      </c>
      <c r="D28" s="44">
        <v>10111.700000000001</v>
      </c>
      <c r="E28" s="44">
        <v>9790.7000000000007</v>
      </c>
      <c r="F28" s="44">
        <f t="shared" si="3"/>
        <v>1066.3000000000011</v>
      </c>
      <c r="G28" s="44">
        <f t="shared" si="1"/>
        <v>-321</v>
      </c>
      <c r="H28" s="16">
        <f t="shared" si="2"/>
        <v>96.825459616088295</v>
      </c>
    </row>
    <row r="29" spans="1:8" ht="15">
      <c r="A29" s="15" t="s">
        <v>5</v>
      </c>
      <c r="B29" s="53" t="s">
        <v>134</v>
      </c>
      <c r="C29" s="15">
        <v>9359.2000000000007</v>
      </c>
      <c r="D29" s="44">
        <v>9933.6</v>
      </c>
      <c r="E29" s="44">
        <v>9457</v>
      </c>
      <c r="F29" s="44">
        <f t="shared" si="3"/>
        <v>574.39999999999964</v>
      </c>
      <c r="G29" s="44">
        <f t="shared" si="1"/>
        <v>-476.60000000000036</v>
      </c>
      <c r="H29" s="16">
        <f t="shared" si="2"/>
        <v>95.202142224369808</v>
      </c>
    </row>
    <row r="30" spans="1:8" ht="30">
      <c r="A30" s="15" t="s">
        <v>6</v>
      </c>
      <c r="B30" s="66" t="s">
        <v>365</v>
      </c>
      <c r="C30" s="16">
        <f>SUM(C31:C34)</f>
        <v>31344.5</v>
      </c>
      <c r="D30" s="44">
        <f>SUM(D31:D34)</f>
        <v>32604</v>
      </c>
      <c r="E30" s="44">
        <f>SUM(E31:E34)</f>
        <v>30547.200000000001</v>
      </c>
      <c r="F30" s="44">
        <f t="shared" ref="F30:F35" si="4">SUM(D30-C30)</f>
        <v>1259.5</v>
      </c>
      <c r="G30" s="44">
        <f t="shared" si="1"/>
        <v>-2056.7999999999993</v>
      </c>
      <c r="H30" s="16">
        <f t="shared" si="2"/>
        <v>93.691571586308427</v>
      </c>
    </row>
    <row r="31" spans="1:8" ht="17.45" customHeight="1">
      <c r="A31" s="15" t="s">
        <v>223</v>
      </c>
      <c r="B31" s="53" t="s">
        <v>135</v>
      </c>
      <c r="C31" s="16">
        <v>0</v>
      </c>
      <c r="D31" s="16">
        <v>73</v>
      </c>
      <c r="E31" s="44">
        <v>73</v>
      </c>
      <c r="F31" s="16">
        <f>SUM(D31-C31)</f>
        <v>73</v>
      </c>
      <c r="G31" s="16">
        <f t="shared" si="1"/>
        <v>0</v>
      </c>
      <c r="H31" s="16">
        <v>0</v>
      </c>
    </row>
    <row r="32" spans="1:8" ht="15">
      <c r="A32" s="15" t="s">
        <v>224</v>
      </c>
      <c r="B32" s="53" t="s">
        <v>357</v>
      </c>
      <c r="C32" s="15">
        <v>1614.6</v>
      </c>
      <c r="D32" s="16">
        <v>1904.4</v>
      </c>
      <c r="E32" s="44">
        <v>1747.9</v>
      </c>
      <c r="F32" s="16">
        <f t="shared" si="4"/>
        <v>289.80000000000018</v>
      </c>
      <c r="G32" s="16">
        <f t="shared" si="1"/>
        <v>-156.5</v>
      </c>
      <c r="H32" s="16">
        <f t="shared" si="2"/>
        <v>91.782188615837015</v>
      </c>
    </row>
    <row r="33" spans="1:8" ht="15">
      <c r="A33" s="15" t="s">
        <v>225</v>
      </c>
      <c r="B33" s="53" t="s">
        <v>136</v>
      </c>
      <c r="C33" s="15">
        <v>28391.200000000001</v>
      </c>
      <c r="D33" s="16">
        <v>30093.3</v>
      </c>
      <c r="E33" s="44">
        <v>28258.799999999999</v>
      </c>
      <c r="F33" s="16">
        <f t="shared" si="4"/>
        <v>1702.0999999999985</v>
      </c>
      <c r="G33" s="16">
        <f t="shared" si="1"/>
        <v>-1834.5</v>
      </c>
      <c r="H33" s="16">
        <f t="shared" si="2"/>
        <v>93.903958688478824</v>
      </c>
    </row>
    <row r="34" spans="1:8" ht="15">
      <c r="A34" s="15" t="s">
        <v>226</v>
      </c>
      <c r="B34" s="53" t="s">
        <v>251</v>
      </c>
      <c r="C34" s="15">
        <v>1338.7</v>
      </c>
      <c r="D34" s="16">
        <v>533.29999999999995</v>
      </c>
      <c r="E34" s="44">
        <v>467.5</v>
      </c>
      <c r="F34" s="16">
        <f t="shared" si="4"/>
        <v>-805.40000000000009</v>
      </c>
      <c r="G34" s="16">
        <f t="shared" si="1"/>
        <v>-65.799999999999955</v>
      </c>
      <c r="H34" s="16">
        <f t="shared" si="2"/>
        <v>87.661728858053635</v>
      </c>
    </row>
    <row r="35" spans="1:8" ht="15">
      <c r="A35" s="15" t="s">
        <v>7</v>
      </c>
      <c r="B35" s="53" t="s">
        <v>275</v>
      </c>
      <c r="C35" s="15">
        <v>1741.5</v>
      </c>
      <c r="D35" s="44">
        <v>1741.5</v>
      </c>
      <c r="E35" s="44">
        <v>1741.4</v>
      </c>
      <c r="F35" s="44">
        <f t="shared" si="4"/>
        <v>0</v>
      </c>
      <c r="G35" s="44">
        <f t="shared" si="1"/>
        <v>-9.9999999999909051E-2</v>
      </c>
      <c r="H35" s="16">
        <f t="shared" si="2"/>
        <v>99.994257823715188</v>
      </c>
    </row>
    <row r="36" spans="1:8" ht="15">
      <c r="A36" s="15"/>
      <c r="B36" s="67" t="s">
        <v>137</v>
      </c>
      <c r="C36" s="128">
        <f>SUM(C7+C8+C9+C26+C27+C28+C29+C30+C35)</f>
        <v>140262.29999999999</v>
      </c>
      <c r="D36" s="128">
        <f t="shared" ref="D36:E36" si="5">SUM(D7+D8+D9+D26+D27+D28+D29+D30+D35)</f>
        <v>148465.70000000001</v>
      </c>
      <c r="E36" s="128">
        <f t="shared" si="5"/>
        <v>143393.1</v>
      </c>
      <c r="F36" s="44">
        <f>SUM(D36-C36)</f>
        <v>8203.4000000000233</v>
      </c>
      <c r="G36" s="44">
        <f>SUM(E36-D36)</f>
        <v>-5072.6000000000058</v>
      </c>
      <c r="H36" s="16">
        <f>SUM(E36/D36*100)</f>
        <v>96.583318571225547</v>
      </c>
    </row>
    <row r="37" spans="1:8" ht="14.25" customHeight="1">
      <c r="A37" s="9"/>
      <c r="B37" s="9"/>
      <c r="C37" s="9"/>
      <c r="D37" s="9"/>
      <c r="E37" s="68"/>
      <c r="F37" s="68"/>
      <c r="G37" s="68"/>
      <c r="H37" s="9"/>
    </row>
    <row r="38" spans="1:8">
      <c r="D38" s="1"/>
      <c r="E38" s="1"/>
    </row>
  </sheetData>
  <mergeCells count="3">
    <mergeCell ref="A3:H3"/>
    <mergeCell ref="G1:H1"/>
    <mergeCell ref="A2:H2"/>
  </mergeCells>
  <phoneticPr fontId="17" type="noConversion"/>
  <printOptions horizontalCentered="1"/>
  <pageMargins left="0.51181102362204722" right="0.31496062992125984" top="0.74803149606299213" bottom="0.35433070866141736" header="0.31496062992125984" footer="0.31496062992125984"/>
  <pageSetup paperSize="9" orientation="landscape" horizontalDpi="4294967293" verticalDpi="4294967293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9</vt:i4>
      </vt:variant>
    </vt:vector>
  </HeadingPairs>
  <TitlesOfParts>
    <vt:vector size="9" baseType="lpstr">
      <vt:lpstr>biudžeto pajamų vykdymas</vt:lpstr>
      <vt:lpstr>pajamų už teikiamas pasl vykdym</vt:lpstr>
      <vt:lpstr>pajamos už patalpų nuomą</vt:lpstr>
      <vt:lpstr>vykdymas pagal asig valdytojus</vt:lpstr>
      <vt:lpstr>vykdymas pagal programas</vt:lpstr>
      <vt:lpstr>vykdymas pagal valstybės funk</vt:lpstr>
      <vt:lpstr>asignavimai pgl valstybės funk </vt:lpstr>
      <vt:lpstr>vykdymas pagal ekonom paskirst</vt:lpstr>
      <vt:lpstr>asignavimai pagal ekonom paskir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Irena Gailiuvienė</cp:lastModifiedBy>
  <cp:lastPrinted>2025-02-17T14:39:42Z</cp:lastPrinted>
  <dcterms:created xsi:type="dcterms:W3CDTF">1996-10-14T23:33:28Z</dcterms:created>
  <dcterms:modified xsi:type="dcterms:W3CDTF">2025-03-04T13:41:09Z</dcterms:modified>
</cp:coreProperties>
</file>