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reda.balcytiene\AppData\Local\Microsoft\Windows\INetCache\Content.Outlook\C2YE0FDB\"/>
    </mc:Choice>
  </mc:AlternateContent>
  <xr:revisionPtr revIDLastSave="0" documentId="13_ncr:1_{73FF8E3E-51E8-4D94-9AC7-AAF5AD48DF8F}" xr6:coauthVersionLast="47" xr6:coauthVersionMax="47" xr10:uidLastSave="{00000000-0000-0000-0000-000000000000}"/>
  <bookViews>
    <workbookView xWindow="-28920" yWindow="1440" windowWidth="29040" windowHeight="15720" firstSheet="5" activeTab="7" xr2:uid="{00000000-000D-0000-FFFF-FFFF00000000}"/>
  </bookViews>
  <sheets>
    <sheet name="biudžeto pajamų vykdymas" sheetId="2" r:id="rId1"/>
    <sheet name="pajamų už teikiamas pasl vykdym" sheetId="10" r:id="rId2"/>
    <sheet name="pajamo už patalpų nuomą" sheetId="40" r:id="rId3"/>
    <sheet name="vykdymas pagal asig valdytojus" sheetId="36" r:id="rId4"/>
    <sheet name="vykdymas pagal programas" sheetId="37" r:id="rId5"/>
    <sheet name="vykdymas pagal valstybės funk" sheetId="13" r:id="rId6"/>
    <sheet name="asignavimai pgl valstybės funk " sheetId="38" r:id="rId7"/>
    <sheet name="vykdymas pagal ekonom paskirst" sheetId="14" r:id="rId8"/>
    <sheet name="asignavimai pagal ekonom paskir" sheetId="39" r:id="rId9"/>
  </sheets>
  <calcPr calcId="191029"/>
</workbook>
</file>

<file path=xl/calcChain.xml><?xml version="1.0" encoding="utf-8"?>
<calcChain xmlns="http://schemas.openxmlformats.org/spreadsheetml/2006/main">
  <c r="I37" i="14" l="1"/>
  <c r="J20" i="14"/>
  <c r="H9" i="14"/>
  <c r="J8" i="14"/>
  <c r="I8" i="14"/>
  <c r="H35" i="14"/>
  <c r="H22" i="14"/>
  <c r="H8" i="14"/>
  <c r="F8" i="14"/>
  <c r="D8" i="14"/>
  <c r="E248" i="36"/>
  <c r="F248" i="36"/>
  <c r="G248" i="36"/>
  <c r="H248" i="36"/>
  <c r="I248" i="36"/>
  <c r="J248" i="36"/>
  <c r="K248" i="36"/>
  <c r="L248" i="36"/>
  <c r="M248" i="36"/>
  <c r="N248" i="36"/>
  <c r="O248" i="36"/>
  <c r="D248" i="36"/>
  <c r="E188" i="36" l="1"/>
  <c r="E10" i="36"/>
  <c r="D10" i="36"/>
  <c r="H10" i="36"/>
  <c r="C8" i="38"/>
  <c r="C18" i="37"/>
  <c r="K18" i="37"/>
  <c r="P18" i="37" s="1"/>
  <c r="N18" i="37"/>
  <c r="L18" i="37"/>
  <c r="M18" i="37"/>
  <c r="J18" i="37"/>
  <c r="I18" i="37"/>
  <c r="H18" i="37"/>
  <c r="G18" i="37"/>
  <c r="F18" i="37"/>
  <c r="E18" i="37"/>
  <c r="D18" i="37"/>
  <c r="P17" i="37"/>
  <c r="O17" i="37"/>
  <c r="P16" i="37"/>
  <c r="O16" i="37"/>
  <c r="P15" i="37"/>
  <c r="O15" i="37"/>
  <c r="P14" i="37"/>
  <c r="O14" i="37"/>
  <c r="P13" i="37"/>
  <c r="O13" i="37"/>
  <c r="P12" i="37"/>
  <c r="O12" i="37"/>
  <c r="P11" i="37"/>
  <c r="O11" i="37"/>
  <c r="P10" i="37"/>
  <c r="O10" i="37"/>
  <c r="P9" i="37"/>
  <c r="O9" i="37"/>
  <c r="O265" i="36"/>
  <c r="N265" i="36"/>
  <c r="M265" i="36"/>
  <c r="L265" i="36"/>
  <c r="K265" i="36"/>
  <c r="J265" i="36"/>
  <c r="I265" i="36"/>
  <c r="H265" i="36"/>
  <c r="G265" i="36"/>
  <c r="F265" i="36"/>
  <c r="E265" i="36"/>
  <c r="D265" i="36"/>
  <c r="O263" i="36"/>
  <c r="N263" i="36"/>
  <c r="M263" i="36"/>
  <c r="L263" i="36"/>
  <c r="K263" i="36"/>
  <c r="J263" i="36"/>
  <c r="I263" i="36"/>
  <c r="H263" i="36"/>
  <c r="G263" i="36"/>
  <c r="F263" i="36"/>
  <c r="E263" i="36"/>
  <c r="D263" i="36"/>
  <c r="O260" i="36"/>
  <c r="N260" i="36"/>
  <c r="M260" i="36"/>
  <c r="L260" i="36"/>
  <c r="K260" i="36"/>
  <c r="J260" i="36"/>
  <c r="I260" i="36"/>
  <c r="H260" i="36"/>
  <c r="G260" i="36"/>
  <c r="F260" i="36"/>
  <c r="E260" i="36"/>
  <c r="D260" i="36"/>
  <c r="O258" i="36"/>
  <c r="N258" i="36"/>
  <c r="M258" i="36"/>
  <c r="L258" i="36"/>
  <c r="K258" i="36"/>
  <c r="J258" i="36"/>
  <c r="I258" i="36"/>
  <c r="H258" i="36"/>
  <c r="G258" i="36"/>
  <c r="F258" i="36"/>
  <c r="E258" i="36"/>
  <c r="D258" i="36"/>
  <c r="O253" i="36"/>
  <c r="N253" i="36"/>
  <c r="M253" i="36"/>
  <c r="L253" i="36"/>
  <c r="K253" i="36"/>
  <c r="J253" i="36"/>
  <c r="I253" i="36"/>
  <c r="H253" i="36"/>
  <c r="G253" i="36"/>
  <c r="F253" i="36"/>
  <c r="E253" i="36"/>
  <c r="D253" i="36"/>
  <c r="O243" i="36"/>
  <c r="N243" i="36"/>
  <c r="M243" i="36"/>
  <c r="L243" i="36"/>
  <c r="K243" i="36"/>
  <c r="J243" i="36"/>
  <c r="I243" i="36"/>
  <c r="H243" i="36"/>
  <c r="G243" i="36"/>
  <c r="F243" i="36"/>
  <c r="E243" i="36"/>
  <c r="D243" i="36"/>
  <c r="O241" i="36"/>
  <c r="N241" i="36"/>
  <c r="M241" i="36"/>
  <c r="L241" i="36"/>
  <c r="K241" i="36"/>
  <c r="J241" i="36"/>
  <c r="I241" i="36"/>
  <c r="H241" i="36"/>
  <c r="G241" i="36"/>
  <c r="F241" i="36"/>
  <c r="E241" i="36"/>
  <c r="D241" i="36"/>
  <c r="O238" i="36"/>
  <c r="N238" i="36"/>
  <c r="M238" i="36"/>
  <c r="L238" i="36"/>
  <c r="K238" i="36"/>
  <c r="J238" i="36"/>
  <c r="I238" i="36"/>
  <c r="H238" i="36"/>
  <c r="G238" i="36"/>
  <c r="F238" i="36"/>
  <c r="E238" i="36"/>
  <c r="D238" i="36"/>
  <c r="O235" i="36"/>
  <c r="N235" i="36"/>
  <c r="M235" i="36"/>
  <c r="L235" i="36"/>
  <c r="K235" i="36"/>
  <c r="J235" i="36"/>
  <c r="I235" i="36"/>
  <c r="H235" i="36"/>
  <c r="G235" i="36"/>
  <c r="F235" i="36"/>
  <c r="E235" i="36"/>
  <c r="D235" i="36"/>
  <c r="O231" i="36"/>
  <c r="N231" i="36"/>
  <c r="M231" i="36"/>
  <c r="L231" i="36"/>
  <c r="K231" i="36"/>
  <c r="J231" i="36"/>
  <c r="I231" i="36"/>
  <c r="H231" i="36"/>
  <c r="G231" i="36"/>
  <c r="F231" i="36"/>
  <c r="E231" i="36"/>
  <c r="D231" i="36"/>
  <c r="O228" i="36"/>
  <c r="N228" i="36"/>
  <c r="M228" i="36"/>
  <c r="L228" i="36"/>
  <c r="K228" i="36"/>
  <c r="J228" i="36"/>
  <c r="I228" i="36"/>
  <c r="H228" i="36"/>
  <c r="G228" i="36"/>
  <c r="F228" i="36"/>
  <c r="E228" i="36"/>
  <c r="D228" i="36"/>
  <c r="O225" i="36"/>
  <c r="N225" i="36"/>
  <c r="M225" i="36"/>
  <c r="L225" i="36"/>
  <c r="K225" i="36"/>
  <c r="J225" i="36"/>
  <c r="I225" i="36"/>
  <c r="H225" i="36"/>
  <c r="G225" i="36"/>
  <c r="F225" i="36"/>
  <c r="E225" i="36"/>
  <c r="D225" i="36"/>
  <c r="O221" i="36"/>
  <c r="N221" i="36"/>
  <c r="M221" i="36"/>
  <c r="L221" i="36"/>
  <c r="K221" i="36"/>
  <c r="J221" i="36"/>
  <c r="I221" i="36"/>
  <c r="H221" i="36"/>
  <c r="G221" i="36"/>
  <c r="F221" i="36"/>
  <c r="E221" i="36"/>
  <c r="D221" i="36"/>
  <c r="O214" i="36"/>
  <c r="N214" i="36"/>
  <c r="M214" i="36"/>
  <c r="L214" i="36"/>
  <c r="K214" i="36"/>
  <c r="J214" i="36"/>
  <c r="I214" i="36"/>
  <c r="H214" i="36"/>
  <c r="G214" i="36"/>
  <c r="F214" i="36"/>
  <c r="E214" i="36"/>
  <c r="D214" i="36"/>
  <c r="O208" i="36"/>
  <c r="N208" i="36"/>
  <c r="M208" i="36"/>
  <c r="L208" i="36"/>
  <c r="K208" i="36"/>
  <c r="J208" i="36"/>
  <c r="I208" i="36"/>
  <c r="H208" i="36"/>
  <c r="G208" i="36"/>
  <c r="F208" i="36"/>
  <c r="E208" i="36"/>
  <c r="D208" i="36"/>
  <c r="O205" i="36"/>
  <c r="N205" i="36"/>
  <c r="M205" i="36"/>
  <c r="L205" i="36"/>
  <c r="K205" i="36"/>
  <c r="J205" i="36"/>
  <c r="I205" i="36"/>
  <c r="H205" i="36"/>
  <c r="G205" i="36"/>
  <c r="F205" i="36"/>
  <c r="E205" i="36"/>
  <c r="D205" i="36"/>
  <c r="O202" i="36"/>
  <c r="N202" i="36"/>
  <c r="M202" i="36"/>
  <c r="L202" i="36"/>
  <c r="K202" i="36"/>
  <c r="J202" i="36"/>
  <c r="I202" i="36"/>
  <c r="H202" i="36"/>
  <c r="G202" i="36"/>
  <c r="F202" i="36"/>
  <c r="E202" i="36"/>
  <c r="D202" i="36"/>
  <c r="O199" i="36"/>
  <c r="N199" i="36"/>
  <c r="M199" i="36"/>
  <c r="L199" i="36"/>
  <c r="K199" i="36"/>
  <c r="J199" i="36"/>
  <c r="I199" i="36"/>
  <c r="H199" i="36"/>
  <c r="G199" i="36"/>
  <c r="F199" i="36"/>
  <c r="E199" i="36"/>
  <c r="D199" i="36"/>
  <c r="O194" i="36"/>
  <c r="N194" i="36"/>
  <c r="M194" i="36"/>
  <c r="L194" i="36"/>
  <c r="K194" i="36"/>
  <c r="J194" i="36"/>
  <c r="I194" i="36"/>
  <c r="H194" i="36"/>
  <c r="G194" i="36"/>
  <c r="F194" i="36"/>
  <c r="E194" i="36"/>
  <c r="D194" i="36"/>
  <c r="O188" i="36"/>
  <c r="N188" i="36"/>
  <c r="M188" i="36"/>
  <c r="L188" i="36"/>
  <c r="K188" i="36"/>
  <c r="J188" i="36"/>
  <c r="I188" i="36"/>
  <c r="H188" i="36"/>
  <c r="G188" i="36"/>
  <c r="F188" i="36"/>
  <c r="D188" i="36"/>
  <c r="O183" i="36"/>
  <c r="N183" i="36"/>
  <c r="M183" i="36"/>
  <c r="L183" i="36"/>
  <c r="K183" i="36"/>
  <c r="J183" i="36"/>
  <c r="I183" i="36"/>
  <c r="H183" i="36"/>
  <c r="G183" i="36"/>
  <c r="F183" i="36"/>
  <c r="E183" i="36"/>
  <c r="D183" i="36"/>
  <c r="O178" i="36"/>
  <c r="N178" i="36"/>
  <c r="M178" i="36"/>
  <c r="L178" i="36"/>
  <c r="K178" i="36"/>
  <c r="J178" i="36"/>
  <c r="I178" i="36"/>
  <c r="H178" i="36"/>
  <c r="G178" i="36"/>
  <c r="F178" i="36"/>
  <c r="E178" i="36"/>
  <c r="D178" i="36"/>
  <c r="O172" i="36"/>
  <c r="N172" i="36"/>
  <c r="M172" i="36"/>
  <c r="L172" i="36"/>
  <c r="K172" i="36"/>
  <c r="J172" i="36"/>
  <c r="I172" i="36"/>
  <c r="H172" i="36"/>
  <c r="G172" i="36"/>
  <c r="F172" i="36"/>
  <c r="E172" i="36"/>
  <c r="D172" i="36"/>
  <c r="O168" i="36"/>
  <c r="N168" i="36"/>
  <c r="M168" i="36"/>
  <c r="L168" i="36"/>
  <c r="K168" i="36"/>
  <c r="J168" i="36"/>
  <c r="I168" i="36"/>
  <c r="H168" i="36"/>
  <c r="G168" i="36"/>
  <c r="F168" i="36"/>
  <c r="E168" i="36"/>
  <c r="D168" i="36"/>
  <c r="O166" i="36"/>
  <c r="N166" i="36"/>
  <c r="M166" i="36"/>
  <c r="L166" i="36"/>
  <c r="K166" i="36"/>
  <c r="J166" i="36"/>
  <c r="I166" i="36"/>
  <c r="H166" i="36"/>
  <c r="G166" i="36"/>
  <c r="F166" i="36"/>
  <c r="E166" i="36"/>
  <c r="D166" i="36"/>
  <c r="O164" i="36"/>
  <c r="N164" i="36"/>
  <c r="M164" i="36"/>
  <c r="L164" i="36"/>
  <c r="K164" i="36"/>
  <c r="J164" i="36"/>
  <c r="I164" i="36"/>
  <c r="H164" i="36"/>
  <c r="G164" i="36"/>
  <c r="F164" i="36"/>
  <c r="E164" i="36"/>
  <c r="D164" i="36"/>
  <c r="O160" i="36"/>
  <c r="N160" i="36"/>
  <c r="M160" i="36"/>
  <c r="L160" i="36"/>
  <c r="K160" i="36"/>
  <c r="J160" i="36"/>
  <c r="I160" i="36"/>
  <c r="H160" i="36"/>
  <c r="G160" i="36"/>
  <c r="F160" i="36"/>
  <c r="E160" i="36"/>
  <c r="D160" i="36"/>
  <c r="O156" i="36"/>
  <c r="N156" i="36"/>
  <c r="M156" i="36"/>
  <c r="L156" i="36"/>
  <c r="K156" i="36"/>
  <c r="J156" i="36"/>
  <c r="I156" i="36"/>
  <c r="H156" i="36"/>
  <c r="G156" i="36"/>
  <c r="F156" i="36"/>
  <c r="E156" i="36"/>
  <c r="D156" i="36"/>
  <c r="O153" i="36"/>
  <c r="N153" i="36"/>
  <c r="M153" i="36"/>
  <c r="L153" i="36"/>
  <c r="K153" i="36"/>
  <c r="J153" i="36"/>
  <c r="I153" i="36"/>
  <c r="H153" i="36"/>
  <c r="G153" i="36"/>
  <c r="F153" i="36"/>
  <c r="E153" i="36"/>
  <c r="D153" i="36"/>
  <c r="O147" i="36"/>
  <c r="N147" i="36"/>
  <c r="M147" i="36"/>
  <c r="L147" i="36"/>
  <c r="K147" i="36"/>
  <c r="J147" i="36"/>
  <c r="I147" i="36"/>
  <c r="H147" i="36"/>
  <c r="G147" i="36"/>
  <c r="F147" i="36"/>
  <c r="E147" i="36"/>
  <c r="D147" i="36"/>
  <c r="O141" i="36"/>
  <c r="N141" i="36"/>
  <c r="M141" i="36"/>
  <c r="L141" i="36"/>
  <c r="K141" i="36"/>
  <c r="J141" i="36"/>
  <c r="I141" i="36"/>
  <c r="H141" i="36"/>
  <c r="G141" i="36"/>
  <c r="F141" i="36"/>
  <c r="E141" i="36"/>
  <c r="D141" i="36"/>
  <c r="O135" i="36"/>
  <c r="N135" i="36"/>
  <c r="M135" i="36"/>
  <c r="L135" i="36"/>
  <c r="K135" i="36"/>
  <c r="J135" i="36"/>
  <c r="I135" i="36"/>
  <c r="H135" i="36"/>
  <c r="G135" i="36"/>
  <c r="F135" i="36"/>
  <c r="E135" i="36"/>
  <c r="D135" i="36"/>
  <c r="O130" i="36"/>
  <c r="N130" i="36"/>
  <c r="M130" i="36"/>
  <c r="L130" i="36"/>
  <c r="K130" i="36"/>
  <c r="J130" i="36"/>
  <c r="I130" i="36"/>
  <c r="H130" i="36"/>
  <c r="G130" i="36"/>
  <c r="F130" i="36"/>
  <c r="E130" i="36"/>
  <c r="D130" i="36"/>
  <c r="O125" i="36"/>
  <c r="N125" i="36"/>
  <c r="M125" i="36"/>
  <c r="L125" i="36"/>
  <c r="K125" i="36"/>
  <c r="J125" i="36"/>
  <c r="I125" i="36"/>
  <c r="H125" i="36"/>
  <c r="G125" i="36"/>
  <c r="F125" i="36"/>
  <c r="E125" i="36"/>
  <c r="D125" i="36"/>
  <c r="O120" i="36"/>
  <c r="N120" i="36"/>
  <c r="M120" i="36"/>
  <c r="L120" i="36"/>
  <c r="K120" i="36"/>
  <c r="J120" i="36"/>
  <c r="I120" i="36"/>
  <c r="H120" i="36"/>
  <c r="G120" i="36"/>
  <c r="F120" i="36"/>
  <c r="E120" i="36"/>
  <c r="D120" i="36"/>
  <c r="O115" i="36"/>
  <c r="N115" i="36"/>
  <c r="M115" i="36"/>
  <c r="L115" i="36"/>
  <c r="K115" i="36"/>
  <c r="J115" i="36"/>
  <c r="I115" i="36"/>
  <c r="H115" i="36"/>
  <c r="G115" i="36"/>
  <c r="F115" i="36"/>
  <c r="E115" i="36"/>
  <c r="D115" i="36"/>
  <c r="O109" i="36"/>
  <c r="N109" i="36"/>
  <c r="M109" i="36"/>
  <c r="L109" i="36"/>
  <c r="K109" i="36"/>
  <c r="J109" i="36"/>
  <c r="I109" i="36"/>
  <c r="H109" i="36"/>
  <c r="G109" i="36"/>
  <c r="F109" i="36"/>
  <c r="E109" i="36"/>
  <c r="D109" i="36"/>
  <c r="O103" i="36"/>
  <c r="N103" i="36"/>
  <c r="M103" i="36"/>
  <c r="L103" i="36"/>
  <c r="K103" i="36"/>
  <c r="J103" i="36"/>
  <c r="I103" i="36"/>
  <c r="H103" i="36"/>
  <c r="G103" i="36"/>
  <c r="F103" i="36"/>
  <c r="E103" i="36"/>
  <c r="D103" i="36"/>
  <c r="O97" i="36"/>
  <c r="N97" i="36"/>
  <c r="M97" i="36"/>
  <c r="L97" i="36"/>
  <c r="K97" i="36"/>
  <c r="J97" i="36"/>
  <c r="I97" i="36"/>
  <c r="H97" i="36"/>
  <c r="G97" i="36"/>
  <c r="F97" i="36"/>
  <c r="E97" i="36"/>
  <c r="D97" i="36"/>
  <c r="O91" i="36"/>
  <c r="N91" i="36"/>
  <c r="M91" i="36"/>
  <c r="L91" i="36"/>
  <c r="K91" i="36"/>
  <c r="J91" i="36"/>
  <c r="I91" i="36"/>
  <c r="H91" i="36"/>
  <c r="G91" i="36"/>
  <c r="F91" i="36"/>
  <c r="E91" i="36"/>
  <c r="D91" i="36"/>
  <c r="O86" i="36"/>
  <c r="N86" i="36"/>
  <c r="M86" i="36"/>
  <c r="L86" i="36"/>
  <c r="K86" i="36"/>
  <c r="J86" i="36"/>
  <c r="I86" i="36"/>
  <c r="H86" i="36"/>
  <c r="G86" i="36"/>
  <c r="F86" i="36"/>
  <c r="E86" i="36"/>
  <c r="D86" i="36"/>
  <c r="O80" i="36"/>
  <c r="N80" i="36"/>
  <c r="M80" i="36"/>
  <c r="L80" i="36"/>
  <c r="K80" i="36"/>
  <c r="J80" i="36"/>
  <c r="I80" i="36"/>
  <c r="H80" i="36"/>
  <c r="G80" i="36"/>
  <c r="F80" i="36"/>
  <c r="E80" i="36"/>
  <c r="D80" i="36"/>
  <c r="O74" i="36"/>
  <c r="N74" i="36"/>
  <c r="M74" i="36"/>
  <c r="L74" i="36"/>
  <c r="K74" i="36"/>
  <c r="J74" i="36"/>
  <c r="I74" i="36"/>
  <c r="H74" i="36"/>
  <c r="G74" i="36"/>
  <c r="F74" i="36"/>
  <c r="E74" i="36"/>
  <c r="D74" i="36"/>
  <c r="O68" i="36"/>
  <c r="N68" i="36"/>
  <c r="M68" i="36"/>
  <c r="L68" i="36"/>
  <c r="K68" i="36"/>
  <c r="J68" i="36"/>
  <c r="I68" i="36"/>
  <c r="H68" i="36"/>
  <c r="G68" i="36"/>
  <c r="F68" i="36"/>
  <c r="E68" i="36"/>
  <c r="D68" i="36"/>
  <c r="O63" i="36"/>
  <c r="N63" i="36"/>
  <c r="M63" i="36"/>
  <c r="L63" i="36"/>
  <c r="K63" i="36"/>
  <c r="J63" i="36"/>
  <c r="I63" i="36"/>
  <c r="H63" i="36"/>
  <c r="G63" i="36"/>
  <c r="F63" i="36"/>
  <c r="E63" i="36"/>
  <c r="D63" i="36"/>
  <c r="O10" i="36"/>
  <c r="N10" i="36"/>
  <c r="M10" i="36"/>
  <c r="L10" i="36"/>
  <c r="K10" i="36"/>
  <c r="J10" i="36"/>
  <c r="I10" i="36"/>
  <c r="G10" i="36"/>
  <c r="F10" i="36"/>
  <c r="E9" i="13"/>
  <c r="E8" i="13"/>
  <c r="C20" i="13"/>
  <c r="C30" i="39"/>
  <c r="E8" i="38"/>
  <c r="D8" i="38"/>
  <c r="H49" i="10"/>
  <c r="M46" i="2"/>
  <c r="L46" i="2"/>
  <c r="K46" i="2"/>
  <c r="J46" i="2"/>
  <c r="I46" i="2"/>
  <c r="G46" i="2"/>
  <c r="J45" i="2"/>
  <c r="F45" i="2"/>
  <c r="M45" i="2" s="1"/>
  <c r="E45" i="2"/>
  <c r="D45" i="2"/>
  <c r="M44" i="2"/>
  <c r="L44" i="2"/>
  <c r="K44" i="2"/>
  <c r="J44" i="2"/>
  <c r="I44" i="2"/>
  <c r="G44" i="2"/>
  <c r="M43" i="2"/>
  <c r="L43" i="2"/>
  <c r="K43" i="2"/>
  <c r="J43" i="2"/>
  <c r="I43" i="2"/>
  <c r="G43" i="2"/>
  <c r="J42" i="2"/>
  <c r="F42" i="2"/>
  <c r="E42" i="2"/>
  <c r="D42" i="2"/>
  <c r="D40" i="2" s="1"/>
  <c r="D39" i="2" s="1"/>
  <c r="M41" i="2"/>
  <c r="L41" i="2"/>
  <c r="K41" i="2"/>
  <c r="J41" i="2"/>
  <c r="I41" i="2"/>
  <c r="G41" i="2"/>
  <c r="H40" i="2"/>
  <c r="H39" i="2" s="1"/>
  <c r="C40" i="2"/>
  <c r="C39" i="2" s="1"/>
  <c r="M37" i="2"/>
  <c r="L37" i="2"/>
  <c r="K37" i="2"/>
  <c r="J37" i="2"/>
  <c r="I37" i="2"/>
  <c r="G37" i="2"/>
  <c r="M36" i="2"/>
  <c r="L36" i="2"/>
  <c r="K36" i="2"/>
  <c r="J36" i="2"/>
  <c r="I36" i="2"/>
  <c r="G36" i="2"/>
  <c r="M35" i="2"/>
  <c r="L35" i="2"/>
  <c r="K35" i="2"/>
  <c r="J35" i="2"/>
  <c r="I35" i="2"/>
  <c r="G35" i="2"/>
  <c r="M34" i="2"/>
  <c r="L34" i="2"/>
  <c r="K34" i="2"/>
  <c r="J34" i="2"/>
  <c r="I34" i="2"/>
  <c r="G34" i="2"/>
  <c r="M33" i="2"/>
  <c r="L33" i="2"/>
  <c r="K33" i="2"/>
  <c r="J33" i="2"/>
  <c r="I33" i="2"/>
  <c r="G33" i="2"/>
  <c r="M32" i="2"/>
  <c r="L32" i="2"/>
  <c r="K32" i="2"/>
  <c r="J32" i="2"/>
  <c r="I32" i="2"/>
  <c r="G32" i="2"/>
  <c r="M31" i="2"/>
  <c r="L31" i="2"/>
  <c r="K31" i="2"/>
  <c r="J31" i="2"/>
  <c r="I31" i="2"/>
  <c r="G31" i="2"/>
  <c r="M30" i="2"/>
  <c r="L30" i="2"/>
  <c r="K30" i="2"/>
  <c r="J30" i="2"/>
  <c r="G30" i="2"/>
  <c r="M29" i="2"/>
  <c r="L29" i="2"/>
  <c r="K29" i="2"/>
  <c r="J29" i="2"/>
  <c r="I29" i="2"/>
  <c r="G29" i="2"/>
  <c r="M28" i="2"/>
  <c r="L28" i="2"/>
  <c r="K28" i="2"/>
  <c r="J28" i="2"/>
  <c r="I28" i="2"/>
  <c r="G28" i="2"/>
  <c r="M27" i="2"/>
  <c r="L27" i="2"/>
  <c r="K27" i="2"/>
  <c r="J27" i="2"/>
  <c r="I27" i="2"/>
  <c r="G27" i="2"/>
  <c r="H26" i="2"/>
  <c r="F26" i="2"/>
  <c r="E26" i="2"/>
  <c r="E25" i="2" s="1"/>
  <c r="D26" i="2"/>
  <c r="D25" i="2" s="1"/>
  <c r="C26" i="2"/>
  <c r="C25" i="2" s="1"/>
  <c r="M24" i="2"/>
  <c r="L24" i="2"/>
  <c r="K24" i="2"/>
  <c r="J24" i="2"/>
  <c r="I24" i="2"/>
  <c r="G24" i="2"/>
  <c r="M23" i="2"/>
  <c r="L23" i="2"/>
  <c r="K23" i="2"/>
  <c r="J23" i="2"/>
  <c r="I23" i="2"/>
  <c r="G23" i="2"/>
  <c r="M22" i="2"/>
  <c r="L22" i="2"/>
  <c r="K22" i="2"/>
  <c r="J22" i="2"/>
  <c r="I22" i="2"/>
  <c r="G22" i="2"/>
  <c r="M21" i="2"/>
  <c r="L21" i="2"/>
  <c r="K21" i="2"/>
  <c r="J21" i="2"/>
  <c r="I21" i="2"/>
  <c r="G21" i="2"/>
  <c r="H20" i="2"/>
  <c r="H16" i="2" s="1"/>
  <c r="F20" i="2"/>
  <c r="E20" i="2"/>
  <c r="E16" i="2" s="1"/>
  <c r="D20" i="2"/>
  <c r="D16" i="2" s="1"/>
  <c r="C20" i="2"/>
  <c r="C16" i="2" s="1"/>
  <c r="M19" i="2"/>
  <c r="L19" i="2"/>
  <c r="K19" i="2"/>
  <c r="J19" i="2"/>
  <c r="I19" i="2"/>
  <c r="G19" i="2"/>
  <c r="L18" i="2"/>
  <c r="K18" i="2"/>
  <c r="J18" i="2"/>
  <c r="G18" i="2"/>
  <c r="M17" i="2"/>
  <c r="L17" i="2"/>
  <c r="K17" i="2"/>
  <c r="J17" i="2"/>
  <c r="I17" i="2"/>
  <c r="G17" i="2"/>
  <c r="M14" i="2"/>
  <c r="L14" i="2"/>
  <c r="L13" i="2" s="1"/>
  <c r="K14" i="2"/>
  <c r="J14" i="2"/>
  <c r="I14" i="2"/>
  <c r="G14" i="2"/>
  <c r="H13" i="2"/>
  <c r="F13" i="2"/>
  <c r="E13" i="2"/>
  <c r="D13" i="2"/>
  <c r="C13" i="2"/>
  <c r="M12" i="2"/>
  <c r="L12" i="2"/>
  <c r="K12" i="2"/>
  <c r="J12" i="2"/>
  <c r="I12" i="2"/>
  <c r="G12" i="2"/>
  <c r="M11" i="2"/>
  <c r="L11" i="2"/>
  <c r="K11" i="2"/>
  <c r="J11" i="2"/>
  <c r="I11" i="2"/>
  <c r="G11" i="2"/>
  <c r="M10" i="2"/>
  <c r="L10" i="2"/>
  <c r="K10" i="2"/>
  <c r="J10" i="2"/>
  <c r="I10" i="2"/>
  <c r="G10" i="2"/>
  <c r="H9" i="2"/>
  <c r="F9" i="2"/>
  <c r="E9" i="2"/>
  <c r="D9" i="2"/>
  <c r="C9" i="2"/>
  <c r="M8" i="2"/>
  <c r="L8" i="2"/>
  <c r="K8" i="2"/>
  <c r="J8" i="2"/>
  <c r="I8" i="2"/>
  <c r="G8" i="2"/>
  <c r="F49" i="10"/>
  <c r="I47" i="10"/>
  <c r="J47" i="10"/>
  <c r="I22" i="10"/>
  <c r="I25" i="40"/>
  <c r="J25" i="40"/>
  <c r="I16" i="40"/>
  <c r="J16" i="40"/>
  <c r="Q80" i="36" l="1"/>
  <c r="Q231" i="36"/>
  <c r="Q238" i="36"/>
  <c r="Q241" i="36"/>
  <c r="Q243" i="36"/>
  <c r="Q253" i="36"/>
  <c r="Q258" i="36"/>
  <c r="P258" i="36"/>
  <c r="O268" i="36"/>
  <c r="P147" i="36"/>
  <c r="P125" i="36"/>
  <c r="P120" i="36"/>
  <c r="P10" i="36"/>
  <c r="I42" i="2"/>
  <c r="I13" i="2"/>
  <c r="D7" i="2"/>
  <c r="M13" i="2"/>
  <c r="J13" i="2"/>
  <c r="H7" i="2"/>
  <c r="E15" i="2"/>
  <c r="Q153" i="36"/>
  <c r="Q160" i="36"/>
  <c r="P172" i="36"/>
  <c r="P194" i="36"/>
  <c r="Q141" i="36"/>
  <c r="Q103" i="36"/>
  <c r="Q115" i="36"/>
  <c r="M268" i="36"/>
  <c r="P199" i="36"/>
  <c r="P214" i="36"/>
  <c r="P260" i="36"/>
  <c r="D15" i="2"/>
  <c r="D38" i="2" s="1"/>
  <c r="D47" i="2" s="1"/>
  <c r="C7" i="2"/>
  <c r="J26" i="2"/>
  <c r="M9" i="2"/>
  <c r="F40" i="2"/>
  <c r="K40" i="2" s="1"/>
  <c r="I45" i="2"/>
  <c r="K13" i="2"/>
  <c r="J20" i="2"/>
  <c r="L9" i="2"/>
  <c r="C15" i="2"/>
  <c r="G20" i="2"/>
  <c r="G16" i="2" s="1"/>
  <c r="K42" i="2"/>
  <c r="J39" i="2"/>
  <c r="I20" i="2"/>
  <c r="K26" i="2"/>
  <c r="J40" i="2"/>
  <c r="E7" i="2"/>
  <c r="J9" i="2"/>
  <c r="L268" i="36"/>
  <c r="H268" i="36"/>
  <c r="Q164" i="36"/>
  <c r="Q168" i="36"/>
  <c r="Q221" i="36"/>
  <c r="P228" i="36"/>
  <c r="P241" i="36"/>
  <c r="I268" i="36"/>
  <c r="Q74" i="36"/>
  <c r="Q86" i="36"/>
  <c r="Q97" i="36"/>
  <c r="Q178" i="36"/>
  <c r="Q188" i="36"/>
  <c r="Q63" i="36"/>
  <c r="F268" i="36"/>
  <c r="N268" i="36"/>
  <c r="Q202" i="36"/>
  <c r="Q208" i="36"/>
  <c r="G268" i="36"/>
  <c r="Q91" i="36"/>
  <c r="P97" i="36"/>
  <c r="Q130" i="36"/>
  <c r="Q263" i="36"/>
  <c r="D268" i="36"/>
  <c r="J268" i="36"/>
  <c r="P80" i="36"/>
  <c r="Q125" i="36"/>
  <c r="P164" i="36"/>
  <c r="Q199" i="36"/>
  <c r="P231" i="36"/>
  <c r="Q260" i="36"/>
  <c r="K268" i="36"/>
  <c r="Q135" i="36"/>
  <c r="P141" i="36"/>
  <c r="Q166" i="36"/>
  <c r="Q172" i="36"/>
  <c r="Q205" i="36"/>
  <c r="P208" i="36"/>
  <c r="Q235" i="36"/>
  <c r="P265" i="36"/>
  <c r="Q10" i="36"/>
  <c r="P103" i="36"/>
  <c r="Q147" i="36"/>
  <c r="P178" i="36"/>
  <c r="Q214" i="36"/>
  <c r="P243" i="36"/>
  <c r="E268" i="36"/>
  <c r="Q68" i="36"/>
  <c r="P74" i="36"/>
  <c r="Q109" i="36"/>
  <c r="Q120" i="36"/>
  <c r="Q156" i="36"/>
  <c r="P160" i="36"/>
  <c r="Q183" i="36"/>
  <c r="Q194" i="36"/>
  <c r="Q225" i="36"/>
  <c r="Q228" i="36"/>
  <c r="Q248" i="36"/>
  <c r="O18" i="37"/>
  <c r="P68" i="36"/>
  <c r="P91" i="36"/>
  <c r="P115" i="36"/>
  <c r="P135" i="36"/>
  <c r="P156" i="36"/>
  <c r="P168" i="36"/>
  <c r="P188" i="36"/>
  <c r="P205" i="36"/>
  <c r="P225" i="36"/>
  <c r="P238" i="36"/>
  <c r="P253" i="36"/>
  <c r="P63" i="36"/>
  <c r="P86" i="36"/>
  <c r="P109" i="36"/>
  <c r="P130" i="36"/>
  <c r="P153" i="36"/>
  <c r="P166" i="36"/>
  <c r="P183" i="36"/>
  <c r="P202" i="36"/>
  <c r="P221" i="36"/>
  <c r="P235" i="36"/>
  <c r="P248" i="36"/>
  <c r="P263" i="36"/>
  <c r="J16" i="2"/>
  <c r="L26" i="2"/>
  <c r="G9" i="2"/>
  <c r="F16" i="2"/>
  <c r="K20" i="2"/>
  <c r="H25" i="2"/>
  <c r="J25" i="2" s="1"/>
  <c r="M26" i="2"/>
  <c r="L42" i="2"/>
  <c r="L20" i="2"/>
  <c r="M42" i="2"/>
  <c r="G45" i="2"/>
  <c r="I9" i="2"/>
  <c r="M20" i="2"/>
  <c r="G26" i="2"/>
  <c r="E40" i="2"/>
  <c r="E39" i="2" s="1"/>
  <c r="M40" i="2"/>
  <c r="K9" i="2"/>
  <c r="I26" i="2"/>
  <c r="G42" i="2"/>
  <c r="K45" i="2"/>
  <c r="G13" i="2"/>
  <c r="L45" i="2"/>
  <c r="F7" i="2"/>
  <c r="F25" i="2"/>
  <c r="F39" i="2" l="1"/>
  <c r="L39" i="2" s="1"/>
  <c r="L40" i="2"/>
  <c r="C38" i="2"/>
  <c r="C47" i="2" s="1"/>
  <c r="E38" i="2"/>
  <c r="E47" i="2" s="1"/>
  <c r="J7" i="2"/>
  <c r="H15" i="2"/>
  <c r="J15" i="2" s="1"/>
  <c r="G40" i="2"/>
  <c r="I40" i="2"/>
  <c r="Q268" i="36"/>
  <c r="P268" i="36"/>
  <c r="M25" i="2"/>
  <c r="L25" i="2"/>
  <c r="K25" i="2"/>
  <c r="G25" i="2"/>
  <c r="I25" i="2"/>
  <c r="L16" i="2"/>
  <c r="K16" i="2"/>
  <c r="F15" i="2"/>
  <c r="I16" i="2"/>
  <c r="M16" i="2"/>
  <c r="K7" i="2"/>
  <c r="M7" i="2"/>
  <c r="L7" i="2"/>
  <c r="I7" i="2"/>
  <c r="G7" i="2"/>
  <c r="G19" i="38"/>
  <c r="F19" i="38"/>
  <c r="G18" i="38"/>
  <c r="F18" i="38"/>
  <c r="G17" i="38"/>
  <c r="F17" i="38"/>
  <c r="G16" i="38"/>
  <c r="F16" i="38"/>
  <c r="G15" i="38"/>
  <c r="F15" i="38"/>
  <c r="G14" i="38"/>
  <c r="F14" i="38"/>
  <c r="G13" i="38"/>
  <c r="F13" i="38"/>
  <c r="G12" i="38"/>
  <c r="F12" i="38"/>
  <c r="G11" i="38"/>
  <c r="F11" i="38"/>
  <c r="G10" i="38"/>
  <c r="F10" i="38"/>
  <c r="G9" i="38"/>
  <c r="F9" i="38"/>
  <c r="E20" i="38"/>
  <c r="D20" i="38"/>
  <c r="C20" i="38"/>
  <c r="E20" i="13"/>
  <c r="F14" i="13" s="1"/>
  <c r="D11" i="13"/>
  <c r="I19" i="13"/>
  <c r="J18" i="13"/>
  <c r="I18" i="13"/>
  <c r="J17" i="13"/>
  <c r="I17" i="13"/>
  <c r="J16" i="13"/>
  <c r="I16" i="13"/>
  <c r="F16" i="13"/>
  <c r="J15" i="13"/>
  <c r="I15" i="13"/>
  <c r="J14" i="13"/>
  <c r="I14" i="13"/>
  <c r="J13" i="13"/>
  <c r="I13" i="13"/>
  <c r="J12" i="13"/>
  <c r="I12" i="13"/>
  <c r="J11" i="13"/>
  <c r="I11" i="13"/>
  <c r="J10" i="13"/>
  <c r="I10" i="13"/>
  <c r="F10" i="13"/>
  <c r="J9" i="13"/>
  <c r="I9" i="13"/>
  <c r="G20" i="13"/>
  <c r="M39" i="2" l="1"/>
  <c r="G39" i="2"/>
  <c r="I39" i="2"/>
  <c r="K39" i="2"/>
  <c r="H38" i="2"/>
  <c r="H47" i="2" s="1"/>
  <c r="J47" i="2" s="1"/>
  <c r="F8" i="13"/>
  <c r="F11" i="13"/>
  <c r="F13" i="13"/>
  <c r="F9" i="13"/>
  <c r="F12" i="13"/>
  <c r="G20" i="38"/>
  <c r="G15" i="2"/>
  <c r="L15" i="2"/>
  <c r="M15" i="2"/>
  <c r="K15" i="2"/>
  <c r="I15" i="2"/>
  <c r="F38" i="2"/>
  <c r="F8" i="38"/>
  <c r="F20" i="38" s="1"/>
  <c r="G8" i="38"/>
  <c r="J20" i="13"/>
  <c r="H17" i="13"/>
  <c r="H15" i="13"/>
  <c r="I20" i="13"/>
  <c r="H12" i="13"/>
  <c r="H20" i="13"/>
  <c r="H18" i="13"/>
  <c r="H10" i="13"/>
  <c r="H13" i="13"/>
  <c r="H11" i="13"/>
  <c r="H16" i="13"/>
  <c r="H14" i="13"/>
  <c r="H9" i="13"/>
  <c r="D20" i="13"/>
  <c r="I8" i="13"/>
  <c r="D10" i="13"/>
  <c r="D18" i="13"/>
  <c r="D13" i="13"/>
  <c r="D15" i="13"/>
  <c r="F18" i="13"/>
  <c r="F20" i="13"/>
  <c r="H8" i="13"/>
  <c r="J8" i="13"/>
  <c r="D9" i="13"/>
  <c r="D12" i="13"/>
  <c r="F15" i="13"/>
  <c r="D16" i="13"/>
  <c r="D8" i="13"/>
  <c r="D14" i="13"/>
  <c r="F17" i="13"/>
  <c r="D17" i="13"/>
  <c r="J38" i="2" l="1"/>
  <c r="G38" i="2"/>
  <c r="M38" i="2"/>
  <c r="L38" i="2"/>
  <c r="K38" i="2"/>
  <c r="F47" i="2"/>
  <c r="I38" i="2"/>
  <c r="G34" i="39"/>
  <c r="F34" i="39"/>
  <c r="G33" i="39"/>
  <c r="F33" i="39"/>
  <c r="G32" i="39"/>
  <c r="F32" i="39"/>
  <c r="G31" i="39"/>
  <c r="F31" i="39"/>
  <c r="E30" i="39"/>
  <c r="D30" i="39"/>
  <c r="G29" i="39"/>
  <c r="F29" i="39"/>
  <c r="G28" i="39"/>
  <c r="F28" i="39"/>
  <c r="G27" i="39"/>
  <c r="F27" i="39"/>
  <c r="G26" i="39"/>
  <c r="F26" i="39"/>
  <c r="G25" i="39"/>
  <c r="F25" i="39"/>
  <c r="G24" i="39"/>
  <c r="F24" i="39"/>
  <c r="G23" i="39"/>
  <c r="F23" i="39"/>
  <c r="G22" i="39"/>
  <c r="F22" i="39"/>
  <c r="G21" i="39"/>
  <c r="F21" i="39"/>
  <c r="G20" i="39"/>
  <c r="F20" i="39"/>
  <c r="G19" i="39"/>
  <c r="F19" i="39"/>
  <c r="G18" i="39"/>
  <c r="F18" i="39"/>
  <c r="G17" i="39"/>
  <c r="F17" i="39"/>
  <c r="G16" i="39"/>
  <c r="F16" i="39"/>
  <c r="G15" i="39"/>
  <c r="F15" i="39"/>
  <c r="G14" i="39"/>
  <c r="F14" i="39"/>
  <c r="G13" i="39"/>
  <c r="F13" i="39"/>
  <c r="G12" i="39"/>
  <c r="F12" i="39"/>
  <c r="G11" i="39"/>
  <c r="F11" i="39"/>
  <c r="G10" i="39"/>
  <c r="F10" i="39"/>
  <c r="E9" i="39"/>
  <c r="D9" i="39"/>
  <c r="C9" i="39"/>
  <c r="C35" i="39" s="1"/>
  <c r="G8" i="39"/>
  <c r="F8" i="39"/>
  <c r="J35" i="14"/>
  <c r="I35" i="14"/>
  <c r="J34" i="14"/>
  <c r="I34" i="14"/>
  <c r="J33" i="14"/>
  <c r="I33" i="14"/>
  <c r="J32" i="14"/>
  <c r="I32" i="14"/>
  <c r="I31" i="14"/>
  <c r="G30" i="14"/>
  <c r="E30" i="14"/>
  <c r="C30" i="14"/>
  <c r="J29" i="14"/>
  <c r="I29" i="14"/>
  <c r="J28" i="14"/>
  <c r="I28" i="14"/>
  <c r="J27" i="14"/>
  <c r="I27" i="14"/>
  <c r="J26" i="14"/>
  <c r="I26" i="14"/>
  <c r="J25" i="14"/>
  <c r="I25" i="14"/>
  <c r="J24" i="14"/>
  <c r="I24" i="14"/>
  <c r="J23" i="14"/>
  <c r="I23" i="14"/>
  <c r="J22" i="14"/>
  <c r="I22" i="14"/>
  <c r="J21" i="14"/>
  <c r="I21" i="14"/>
  <c r="I20" i="14"/>
  <c r="J19" i="14"/>
  <c r="I19" i="14"/>
  <c r="J18" i="14"/>
  <c r="I18" i="14"/>
  <c r="J17" i="14"/>
  <c r="I17" i="14"/>
  <c r="J16" i="14"/>
  <c r="I16" i="14"/>
  <c r="J15" i="14"/>
  <c r="I15" i="14"/>
  <c r="J14" i="14"/>
  <c r="I14" i="14"/>
  <c r="J13" i="14"/>
  <c r="I13" i="14"/>
  <c r="J12" i="14"/>
  <c r="I12" i="14"/>
  <c r="J11" i="14"/>
  <c r="I11" i="14"/>
  <c r="J10" i="14"/>
  <c r="I10" i="14"/>
  <c r="G9" i="14"/>
  <c r="I9" i="14" s="1"/>
  <c r="E9" i="14"/>
  <c r="C9" i="14"/>
  <c r="C37" i="14" s="1"/>
  <c r="J30" i="14" l="1"/>
  <c r="D35" i="39"/>
  <c r="F30" i="39"/>
  <c r="E35" i="39"/>
  <c r="F9" i="39"/>
  <c r="D35" i="14"/>
  <c r="D36" i="14"/>
  <c r="I30" i="14"/>
  <c r="D9" i="14"/>
  <c r="D30" i="14"/>
  <c r="M47" i="2"/>
  <c r="L47" i="2"/>
  <c r="K47" i="2"/>
  <c r="I47" i="2"/>
  <c r="G47" i="2"/>
  <c r="G30" i="39"/>
  <c r="G9" i="39"/>
  <c r="J9" i="14"/>
  <c r="D13" i="14"/>
  <c r="D21" i="14"/>
  <c r="D37" i="14"/>
  <c r="D10" i="14"/>
  <c r="D18" i="14"/>
  <c r="D28" i="14"/>
  <c r="D34" i="14"/>
  <c r="E37" i="14"/>
  <c r="D16" i="14"/>
  <c r="D15" i="14"/>
  <c r="D23" i="14"/>
  <c r="D25" i="14"/>
  <c r="D12" i="14"/>
  <c r="D20" i="14"/>
  <c r="D31" i="14"/>
  <c r="G37" i="14"/>
  <c r="D17" i="14"/>
  <c r="D27" i="14"/>
  <c r="D33" i="14"/>
  <c r="D14" i="14"/>
  <c r="D22" i="14"/>
  <c r="D26" i="14"/>
  <c r="D32" i="14"/>
  <c r="D11" i="14"/>
  <c r="D19" i="14"/>
  <c r="D29" i="14"/>
  <c r="J37" i="14" l="1"/>
  <c r="F35" i="39"/>
  <c r="G35" i="39"/>
  <c r="H30" i="14"/>
  <c r="F30" i="14"/>
  <c r="F22" i="14"/>
  <c r="F14" i="14"/>
  <c r="F33" i="14"/>
  <c r="F27" i="14"/>
  <c r="F17" i="14"/>
  <c r="F31" i="14"/>
  <c r="F20" i="14"/>
  <c r="F12" i="14"/>
  <c r="F35" i="14"/>
  <c r="F19" i="14"/>
  <c r="F25" i="14"/>
  <c r="F23" i="14"/>
  <c r="F15" i="14"/>
  <c r="F37" i="14"/>
  <c r="F34" i="14"/>
  <c r="F28" i="14"/>
  <c r="F18" i="14"/>
  <c r="F10" i="14"/>
  <c r="F21" i="14"/>
  <c r="F13" i="14"/>
  <c r="F29" i="14"/>
  <c r="F11" i="14"/>
  <c r="F32" i="14"/>
  <c r="F26" i="14"/>
  <c r="F16" i="14"/>
  <c r="H33" i="14"/>
  <c r="H27" i="14"/>
  <c r="H17" i="14"/>
  <c r="H31" i="14"/>
  <c r="H20" i="14"/>
  <c r="H12" i="14"/>
  <c r="H37" i="14"/>
  <c r="H25" i="14"/>
  <c r="H23" i="14"/>
  <c r="H15" i="14"/>
  <c r="H34" i="14"/>
  <c r="H28" i="14"/>
  <c r="H18" i="14"/>
  <c r="H10" i="14"/>
  <c r="H21" i="14"/>
  <c r="H13" i="14"/>
  <c r="H32" i="14"/>
  <c r="H26" i="14"/>
  <c r="H16" i="14"/>
  <c r="H24" i="14"/>
  <c r="H14" i="14"/>
  <c r="H29" i="14"/>
  <c r="H19" i="14"/>
  <c r="H11" i="14"/>
  <c r="F9" i="14"/>
  <c r="G38" i="40" l="1"/>
  <c r="H38" i="40"/>
  <c r="F38" i="40"/>
  <c r="J36" i="40"/>
  <c r="I36" i="40"/>
  <c r="J35" i="40"/>
  <c r="I35" i="40"/>
  <c r="J34" i="40"/>
  <c r="I34" i="40"/>
  <c r="J33" i="40"/>
  <c r="I33" i="40"/>
  <c r="J32" i="40"/>
  <c r="I32" i="40"/>
  <c r="J30" i="40"/>
  <c r="I30" i="40"/>
  <c r="J29" i="40"/>
  <c r="I29" i="40"/>
  <c r="J28" i="40"/>
  <c r="I28" i="40"/>
  <c r="J27" i="40"/>
  <c r="I27" i="40"/>
  <c r="J26" i="40"/>
  <c r="I26" i="40"/>
  <c r="J24" i="40"/>
  <c r="I24" i="40"/>
  <c r="J23" i="40"/>
  <c r="I23" i="40"/>
  <c r="J22" i="40"/>
  <c r="I22" i="40"/>
  <c r="J21" i="40"/>
  <c r="I21" i="40"/>
  <c r="J20" i="40"/>
  <c r="I20" i="40"/>
  <c r="J19" i="40"/>
  <c r="I19" i="40"/>
  <c r="J18" i="40"/>
  <c r="I18" i="40"/>
  <c r="J17" i="40"/>
  <c r="I17" i="40"/>
  <c r="J15" i="40"/>
  <c r="I15" i="40"/>
  <c r="J14" i="40"/>
  <c r="I14" i="40"/>
  <c r="J13" i="40"/>
  <c r="I13" i="40"/>
  <c r="J12" i="40"/>
  <c r="I12" i="40"/>
  <c r="J11" i="40"/>
  <c r="I11" i="40"/>
  <c r="J10" i="40"/>
  <c r="I10" i="40"/>
  <c r="J9" i="40"/>
  <c r="I9" i="40"/>
  <c r="J48" i="10"/>
  <c r="I48" i="10"/>
  <c r="J46" i="10"/>
  <c r="I46" i="10"/>
  <c r="J45" i="10"/>
  <c r="I45" i="10"/>
  <c r="J44" i="10"/>
  <c r="I44" i="10"/>
  <c r="J43" i="10"/>
  <c r="I43" i="10"/>
  <c r="J42" i="10"/>
  <c r="I42" i="10"/>
  <c r="J41" i="10"/>
  <c r="I41" i="10"/>
  <c r="J40" i="10"/>
  <c r="I40" i="10"/>
  <c r="J39" i="10"/>
  <c r="I39" i="10"/>
  <c r="J38" i="10"/>
  <c r="I38" i="10"/>
  <c r="J37" i="10"/>
  <c r="I37" i="10"/>
  <c r="J36" i="10"/>
  <c r="I36" i="10"/>
  <c r="J35" i="10"/>
  <c r="I35" i="10"/>
  <c r="J34" i="10"/>
  <c r="I34" i="10"/>
  <c r="J33" i="10"/>
  <c r="I33" i="10"/>
  <c r="J32" i="10"/>
  <c r="I32" i="10"/>
  <c r="J31" i="10"/>
  <c r="I31" i="10"/>
  <c r="J30" i="10"/>
  <c r="I30" i="10"/>
  <c r="J29" i="10"/>
  <c r="I29" i="10"/>
  <c r="J28" i="10"/>
  <c r="I28" i="10"/>
  <c r="J27" i="10"/>
  <c r="I27" i="10"/>
  <c r="J26" i="10"/>
  <c r="I26" i="10"/>
  <c r="I25" i="10"/>
  <c r="J24" i="10"/>
  <c r="I24" i="10"/>
  <c r="J23" i="10"/>
  <c r="I23" i="10"/>
  <c r="I21" i="10"/>
  <c r="J21" i="10"/>
  <c r="J20" i="10"/>
  <c r="I20" i="10"/>
  <c r="I19" i="10"/>
  <c r="J19" i="10"/>
  <c r="J18" i="10"/>
  <c r="I18" i="10"/>
  <c r="J17" i="10"/>
  <c r="I17" i="10"/>
  <c r="J16" i="10"/>
  <c r="I16" i="10"/>
  <c r="J15" i="10"/>
  <c r="I15" i="10"/>
  <c r="I14" i="10"/>
  <c r="J14" i="10"/>
  <c r="J13" i="10"/>
  <c r="I13" i="10"/>
  <c r="J12" i="10"/>
  <c r="I12" i="10"/>
  <c r="I11" i="10"/>
  <c r="J11" i="10"/>
  <c r="J10" i="10"/>
  <c r="I10" i="10"/>
  <c r="I9" i="10"/>
  <c r="G9" i="10"/>
  <c r="J9" i="10" s="1"/>
  <c r="J8" i="10"/>
  <c r="I8" i="10"/>
  <c r="I49" i="10" l="1"/>
  <c r="J38" i="40"/>
  <c r="I38" i="40"/>
  <c r="I37" i="40"/>
  <c r="J37" i="40"/>
  <c r="G49" i="10"/>
  <c r="J49" i="10" s="1"/>
</calcChain>
</file>

<file path=xl/sharedStrings.xml><?xml version="1.0" encoding="utf-8"?>
<sst xmlns="http://schemas.openxmlformats.org/spreadsheetml/2006/main" count="857" uniqueCount="360">
  <si>
    <t>1.</t>
  </si>
  <si>
    <t>2.</t>
  </si>
  <si>
    <t>3.</t>
  </si>
  <si>
    <t>4.</t>
  </si>
  <si>
    <t>5.</t>
  </si>
  <si>
    <t>6.</t>
  </si>
  <si>
    <t>7.</t>
  </si>
  <si>
    <t>8.</t>
  </si>
  <si>
    <t>Įvykdymo procentas</t>
  </si>
  <si>
    <t xml:space="preserve"> tūkst. eurų</t>
  </si>
  <si>
    <t>Palūkanos</t>
  </si>
  <si>
    <t>Įstaigos pavadinimas</t>
  </si>
  <si>
    <t>Metinis patikslintas planas</t>
  </si>
  <si>
    <t>Įvykdyta</t>
  </si>
  <si>
    <t>Gargždų "Vaivorykštės" gimnazija</t>
  </si>
  <si>
    <t>Priekulės I.Simonaitytės gimnazija</t>
  </si>
  <si>
    <t>Endriejavo pagrindinė mokykla</t>
  </si>
  <si>
    <t>Gargždų "Minijos" progimnazija</t>
  </si>
  <si>
    <t>9.</t>
  </si>
  <si>
    <t>Dovilų pagrindinė mokykla</t>
  </si>
  <si>
    <t>10.</t>
  </si>
  <si>
    <t>11.</t>
  </si>
  <si>
    <t>Ketvergių pagrindinė mokykla</t>
  </si>
  <si>
    <t>12.</t>
  </si>
  <si>
    <t>Kretingalės pagrindinė mokykla</t>
  </si>
  <si>
    <t>13.</t>
  </si>
  <si>
    <t>14.</t>
  </si>
  <si>
    <t>Plikių I. Labutytės pagrindinė mokykla</t>
  </si>
  <si>
    <t>15.</t>
  </si>
  <si>
    <t>16.</t>
  </si>
  <si>
    <t>Vėžaičių pagrindinė mokykla</t>
  </si>
  <si>
    <t>17.</t>
  </si>
  <si>
    <t>Slengių mokykla-daugiafunkcis centras</t>
  </si>
  <si>
    <t>18.</t>
  </si>
  <si>
    <t>19.</t>
  </si>
  <si>
    <t>Gargždų lopšelis-darželis "Ąžuoliukas"</t>
  </si>
  <si>
    <t>20.</t>
  </si>
  <si>
    <t>Gargždų lopšelis-darželis "Gintarėlis"</t>
  </si>
  <si>
    <t>21.</t>
  </si>
  <si>
    <t>Gargždų lopšelis -darželis "Saulutė"</t>
  </si>
  <si>
    <t>22.</t>
  </si>
  <si>
    <t>23.</t>
  </si>
  <si>
    <t>24.</t>
  </si>
  <si>
    <t>25.</t>
  </si>
  <si>
    <t>26.</t>
  </si>
  <si>
    <t>Gargždų lopšelis-darželis "Naminukas"</t>
  </si>
  <si>
    <t>27.</t>
  </si>
  <si>
    <t>28.</t>
  </si>
  <si>
    <t>Priekulės vaikų lopšelis-darželis</t>
  </si>
  <si>
    <t>29.</t>
  </si>
  <si>
    <t>30.</t>
  </si>
  <si>
    <t>Gargždų muzikos mokykla</t>
  </si>
  <si>
    <t>31.</t>
  </si>
  <si>
    <t>32.</t>
  </si>
  <si>
    <t>33.</t>
  </si>
  <si>
    <t>Vaikų ir jaunimo laisvalaikio centras</t>
  </si>
  <si>
    <t>34.</t>
  </si>
  <si>
    <t>Švietimo centras</t>
  </si>
  <si>
    <t>35.</t>
  </si>
  <si>
    <t>Gargždų atviro jaunimo centras</t>
  </si>
  <si>
    <t>36.</t>
  </si>
  <si>
    <t>Klaipėdos rajono turizmo informacijos centras</t>
  </si>
  <si>
    <t>37.</t>
  </si>
  <si>
    <t>Klaipėdos r. savivaldybės visuomenės sveikatos biuras</t>
  </si>
  <si>
    <t>38.</t>
  </si>
  <si>
    <t>Gargždų socialinių paslaugų centras</t>
  </si>
  <si>
    <t>39.</t>
  </si>
  <si>
    <t>Klaipėdos rajono paramos šeimai centras</t>
  </si>
  <si>
    <t>Priekulės socialinių paslaugų centras</t>
  </si>
  <si>
    <t>Viliaus Gaigalaičio globos namai</t>
  </si>
  <si>
    <t>Jono Lankučio viešoji biblioteka</t>
  </si>
  <si>
    <t>Gargždų krašto muziejus</t>
  </si>
  <si>
    <t>Gargždų kultūros centras</t>
  </si>
  <si>
    <t>Kretingalės kultūros centras</t>
  </si>
  <si>
    <t>Veiviržėnų kultūros centras</t>
  </si>
  <si>
    <t>Vėžaičių kultūros centras</t>
  </si>
  <si>
    <t>Sporto centras</t>
  </si>
  <si>
    <t>Klaipėdos r. sav. priešgaisrinė tarnyba</t>
  </si>
  <si>
    <t>Savivaldybės administracija</t>
  </si>
  <si>
    <t>IŠ VISO PAJAMŲ:</t>
  </si>
  <si>
    <t xml:space="preserve">UŽ PATALPŲ NUOMĄ ĮMOKŲ Į SAVIVALDYBĖS BIUDŽETĄ PLANO ĮVYKDYMAS </t>
  </si>
  <si>
    <t xml:space="preserve">  tūkst. eurų</t>
  </si>
  <si>
    <t>Veiviržėnų Jurgio Šaulio gimnazija</t>
  </si>
  <si>
    <t>IŠ VISO:</t>
  </si>
  <si>
    <t>Mityba</t>
  </si>
  <si>
    <t>Medikamentai</t>
  </si>
  <si>
    <t>Ryšių paslaugos</t>
  </si>
  <si>
    <t>Transporto išlaikymas</t>
  </si>
  <si>
    <t>Apranga ir patalynė</t>
  </si>
  <si>
    <t>Komandiruotės</t>
  </si>
  <si>
    <t>Kvalifikacijos kėlimas</t>
  </si>
  <si>
    <t>Komunalinės paslaugos</t>
  </si>
  <si>
    <t>Reprezentacinės išlaidos</t>
  </si>
  <si>
    <t>Subsidijos</t>
  </si>
  <si>
    <t>Socialinės išmokos</t>
  </si>
  <si>
    <t>Kitos išlaidos</t>
  </si>
  <si>
    <t>Žemė</t>
  </si>
  <si>
    <t>Pastatai ir statiniai</t>
  </si>
  <si>
    <t>Iš viso:</t>
  </si>
  <si>
    <t>Asignavimai pagal valstybės funkcijas</t>
  </si>
  <si>
    <t>IŠ VISO ASIGNAVIMŲ:</t>
  </si>
  <si>
    <t>2 lentelė</t>
  </si>
  <si>
    <t>3 lentelė</t>
  </si>
  <si>
    <t>9 lentelė</t>
  </si>
  <si>
    <t xml:space="preserve"> Bendros valstybės paslaugos</t>
  </si>
  <si>
    <t xml:space="preserve"> Gynyba</t>
  </si>
  <si>
    <t xml:space="preserve"> Viešoji tvarka ir visuomenės apsauga</t>
  </si>
  <si>
    <t xml:space="preserve"> Ekonomika</t>
  </si>
  <si>
    <t xml:space="preserve"> Aplinkos apsauga</t>
  </si>
  <si>
    <t xml:space="preserve"> Būstas ir komunalinis ūkis</t>
  </si>
  <si>
    <t xml:space="preserve"> Poilsis, kultūra ir religija</t>
  </si>
  <si>
    <t xml:space="preserve"> Švietimas</t>
  </si>
  <si>
    <t xml:space="preserve"> Socialinė apsauga</t>
  </si>
  <si>
    <t>Struktūra procentais</t>
  </si>
  <si>
    <t>2.1.</t>
  </si>
  <si>
    <t>2.2.</t>
  </si>
  <si>
    <t>2.3.</t>
  </si>
  <si>
    <t>2.4.</t>
  </si>
  <si>
    <t>2.5.</t>
  </si>
  <si>
    <t>2.6.</t>
  </si>
  <si>
    <t>2.7.</t>
  </si>
  <si>
    <t>2.8.</t>
  </si>
  <si>
    <t>2.9.</t>
  </si>
  <si>
    <t>Gyvenamųjų vietovių viešasis ūkis</t>
  </si>
  <si>
    <t>2.10.</t>
  </si>
  <si>
    <t>2.11.</t>
  </si>
  <si>
    <t>Mater. turto paprastasis remontas</t>
  </si>
  <si>
    <t>2.12.</t>
  </si>
  <si>
    <t>2.13.</t>
  </si>
  <si>
    <t>2.14.</t>
  </si>
  <si>
    <t>Kitos prekės ir paslaugos</t>
  </si>
  <si>
    <t>Gyventojų pajamų mokestis</t>
  </si>
  <si>
    <t>Žemės mokestis</t>
  </si>
  <si>
    <t>Nekilnojamojo turto mokestis</t>
  </si>
  <si>
    <t>Kiti mokesčiai už valstybinius gamtos išteklius</t>
  </si>
  <si>
    <t>Pajamos už prekes ir paslaugas</t>
  </si>
  <si>
    <t>Pajamos už ilgalaikio ir trumpalaikio materialiojo turto nuomą</t>
  </si>
  <si>
    <t>Ekonominė klasifikacija</t>
  </si>
  <si>
    <t>Pajamų pavadinimas</t>
  </si>
  <si>
    <t>I ketvirčio planas</t>
  </si>
  <si>
    <t xml:space="preserve"> +/-</t>
  </si>
  <si>
    <t>%</t>
  </si>
  <si>
    <t>Paveldimo turto mokestis</t>
  </si>
  <si>
    <t>Mokesčiai už aplinkos teršimą</t>
  </si>
  <si>
    <t>Nuomos mokestis už valstybinę žemę</t>
  </si>
  <si>
    <t>Mokestis už medžiojamųjų gyvūnų išteklius</t>
  </si>
  <si>
    <t>Įmokos už išlaikymą švietimo, socialinės apsaugos ir kitose įstaigose</t>
  </si>
  <si>
    <t>Pajamos iš baudų, konfiskuoto turto ir kitų netesybų</t>
  </si>
  <si>
    <t>Kitos neišvardytos pajamos</t>
  </si>
  <si>
    <t>Eil.</t>
  </si>
  <si>
    <t>Nr.</t>
  </si>
  <si>
    <t>met.pl.</t>
  </si>
  <si>
    <t>I ketv.pl.</t>
  </si>
  <si>
    <t>Išlaidos pagal valstybės funkcijas</t>
  </si>
  <si>
    <t>tūkst. eurų</t>
  </si>
  <si>
    <t>Patikslintas metinis planas</t>
  </si>
  <si>
    <t>Patikslintas I ketvirčio  planas</t>
  </si>
  <si>
    <t>I ketv. plano įvykdymas</t>
  </si>
  <si>
    <t>Finansinio turto įsigijimo išlaidos (akcijos)</t>
  </si>
  <si>
    <t>7 lentelė</t>
  </si>
  <si>
    <t>Mater. ir nemater. turto nuoma</t>
  </si>
  <si>
    <t>Informacinių tech. prekės ir pasl.</t>
  </si>
  <si>
    <t>Sumokėtos palūkanos</t>
  </si>
  <si>
    <t>Ilgalaikio turto įsigijimas</t>
  </si>
  <si>
    <t>Nematerialiojo turto įsigijimas</t>
  </si>
  <si>
    <t>6 lentelė</t>
  </si>
  <si>
    <t>Asignavimų pavadinimas</t>
  </si>
  <si>
    <t>8 lentelė</t>
  </si>
  <si>
    <t>Įvykdymo palyginimas (+,-)</t>
  </si>
  <si>
    <t>Angliavandenilių išteklių mokestis</t>
  </si>
  <si>
    <t>Pajamos už parduotą žemę</t>
  </si>
  <si>
    <t xml:space="preserve">    +;-</t>
  </si>
  <si>
    <t>proc.</t>
  </si>
  <si>
    <t>Struktūra proc.</t>
  </si>
  <si>
    <t>Ekspertų ir konsultantų paslaugos</t>
  </si>
  <si>
    <t>2.15.</t>
  </si>
  <si>
    <t>3 mėnesių planas</t>
  </si>
  <si>
    <t>Dividendai</t>
  </si>
  <si>
    <t xml:space="preserve">  +;-</t>
  </si>
  <si>
    <t>Prekės ir paslaugos</t>
  </si>
  <si>
    <t>Materialiojo ir nemater. turto įsigijimo išlaidos</t>
  </si>
  <si>
    <t>Infrastruktūros plėtros įmokų lėšos</t>
  </si>
  <si>
    <t>Veiviržėnų J.Šaulio gimnazija</t>
  </si>
  <si>
    <t>Gargždų "Kranto" progimnazija</t>
  </si>
  <si>
    <t>Agluonėnų mokykla-darželis</t>
  </si>
  <si>
    <t>Lopšelis-darželis "Ąžuoliukas"</t>
  </si>
  <si>
    <t>Lopšelis-darželis "Gintarėlis"</t>
  </si>
  <si>
    <t>Lopšelis-darželis "Naminukas"</t>
  </si>
  <si>
    <t>2023 m. įvykdyta</t>
  </si>
  <si>
    <t>Akcijos</t>
  </si>
  <si>
    <t>Įvykdyta 2024 03 31</t>
  </si>
  <si>
    <t>MOKESČIAI (2+3+7)</t>
  </si>
  <si>
    <t>Turto mokesčiai (4+5+6)</t>
  </si>
  <si>
    <t>Prekių ir paslaugų mokesčiai (8)</t>
  </si>
  <si>
    <t>KITOS PAJAMOS (10+15+19+20)</t>
  </si>
  <si>
    <t>Turto pajamos (11+12+13+14)</t>
  </si>
  <si>
    <t>Mokesčiai už valstybinius gamtos išteklius, iš jų:</t>
  </si>
  <si>
    <t>14.1.</t>
  </si>
  <si>
    <t>14.2</t>
  </si>
  <si>
    <t>14.3.</t>
  </si>
  <si>
    <t>Želdinių atkuriamosios vertės lėšos</t>
  </si>
  <si>
    <t>14.4.</t>
  </si>
  <si>
    <t>Pajamos už prekes ir paslaugas (16+17+18)</t>
  </si>
  <si>
    <t>Biudžetinių įstaigų pajamos už prekes ir paslaugas, iš jų:</t>
  </si>
  <si>
    <t>16.1.</t>
  </si>
  <si>
    <t>16.2.</t>
  </si>
  <si>
    <t>16.3.</t>
  </si>
  <si>
    <t>16.4.</t>
  </si>
  <si>
    <t>Valstybės rinkliava</t>
  </si>
  <si>
    <t>Vietinės rinkliavos, iš jų:</t>
  </si>
  <si>
    <t>18.1.</t>
  </si>
  <si>
    <t>Komunalinių atliekų surinkimą iš atliekų turėtojų ir atliekų tvarkymą</t>
  </si>
  <si>
    <t>MATERIALIOJO IR NEMATERIALIOJO TURTO REALIZAVIMO PAJAMOS, IŠ JŲ:</t>
  </si>
  <si>
    <t>IŠ VISO PAJAMŲ SAVARANKIŠKOSIOMS FUNKCIJOMS VYKDYTI (1+9+21)</t>
  </si>
  <si>
    <t>DOTACIJOS (24+30)</t>
  </si>
  <si>
    <t>VALSTYBĖS BIUDŽETO DOTACIJOS (25+26+27+28+29)</t>
  </si>
  <si>
    <t>Valstybinėms (valstybės perduotoms savivaldybėms) funkcijoms vykdyti</t>
  </si>
  <si>
    <t>Ugdymo reikmėms finansuoti</t>
  </si>
  <si>
    <t>Iš apskrities perduotai įstaigai finansuoti</t>
  </si>
  <si>
    <t>Klasių, skirtų mokiniams, turintiems specialiųjų ugdymosi poreikių, ūkio lėšoms finansuoti</t>
  </si>
  <si>
    <t xml:space="preserve">Kitos dotacijos </t>
  </si>
  <si>
    <t>DOTACIJA SAVIVALDYBĖMS IŠ EUROPOS SĄJUNGOS, KITOS TARPTAUTINĖS FINANSINĖS PARAMOS IR BENDROJO FINANSAVIMO LĖŠŲ</t>
  </si>
  <si>
    <t>IŠ VISO (22+23)</t>
  </si>
  <si>
    <t xml:space="preserve">TEIKIAMAS PASLAUGAS ĮMOKŲ Į SAVIVALDYBĖS BIUDŽETĄ PLANO ĮVYKDYMAS </t>
  </si>
  <si>
    <t>Eil. Nr.</t>
  </si>
  <si>
    <t>Dituvos A. T. Kuršaičio pagrindinė mokykla</t>
  </si>
  <si>
    <t>Klaipėdos rajono etninės kultūros centras</t>
  </si>
  <si>
    <t>Priekulės meno ir kultūros centras</t>
  </si>
  <si>
    <t>Asignavimų straipsniai</t>
  </si>
  <si>
    <t>2024 m. įvykdyta</t>
  </si>
  <si>
    <t xml:space="preserve"> +,-</t>
  </si>
  <si>
    <t>Materialiojo ir nemat. turto nuoma</t>
  </si>
  <si>
    <t xml:space="preserve">Ekspertų ir konsultantų paslaugų įsigijimo išlaidos </t>
  </si>
  <si>
    <t>Informacinių technologijų prekių ir paslaugų įsigijimas</t>
  </si>
  <si>
    <t>Viešinimo išlaidos</t>
  </si>
  <si>
    <t>2.16.</t>
  </si>
  <si>
    <t>Kitų prekių ir paslaugų įsigijimas</t>
  </si>
  <si>
    <t>Materialinio ir nematerialinio turto išlaidos</t>
  </si>
  <si>
    <t>7.1.</t>
  </si>
  <si>
    <t>7.2.</t>
  </si>
  <si>
    <t>Ilg. turto įsigijimas</t>
  </si>
  <si>
    <t>7.3.</t>
  </si>
  <si>
    <t>7.4.</t>
  </si>
  <si>
    <t>Ilgalaikių paskolų grąžinimas</t>
  </si>
  <si>
    <t>Patikslintas I ketvirčio planas</t>
  </si>
  <si>
    <t xml:space="preserve"> Paskolų ir palūkanų grąžinimas</t>
  </si>
  <si>
    <t xml:space="preserve"> Viešoji tvarka ir visuomenės  apsauga</t>
  </si>
  <si>
    <t xml:space="preserve"> Sveikatos apsauga</t>
  </si>
  <si>
    <t xml:space="preserve"> Bendrosios valstybės paslaugos</t>
  </si>
  <si>
    <t xml:space="preserve"> Palūkanų grąžinimas</t>
  </si>
  <si>
    <t xml:space="preserve"> Paskolų grąžinimas</t>
  </si>
  <si>
    <t>2025 M. I KETVIRČIO IŠ SAVIVALDYBĖS BIUDŽETO IŠLAIKOMŲ ĮSTAIGŲ PAJAMŲ</t>
  </si>
  <si>
    <t xml:space="preserve">2025 M. I KETVIRČIO IŠ SAVIVALDYBĖS BIUDŽETO IŠLAIKOMŲ ĮSTAIGŲ PAJAMŲ UŽ </t>
  </si>
  <si>
    <t>Lopšelis-darželis "Saulutė"</t>
  </si>
  <si>
    <t>Klaipėdos r. Sendvario "Saulės" mokykla</t>
  </si>
  <si>
    <t>40.</t>
  </si>
  <si>
    <t>41.</t>
  </si>
  <si>
    <t>SAVIVALDYBĖS  BIUDŽETO  PAJAMŲ  PLANO ĮVYKDYMAS 2025 M. KOVO 31 D.</t>
  </si>
  <si>
    <t>2025 metinis planas</t>
  </si>
  <si>
    <t xml:space="preserve">2025 m. </t>
  </si>
  <si>
    <t>Įvykdymo palyginimas   2025 03 31 /2024 03 31</t>
  </si>
  <si>
    <t>Įvykdyta 2025 03 31</t>
  </si>
  <si>
    <t>2025 m. 3 mėn.</t>
  </si>
  <si>
    <t>2024 03 31/ 2024 m. įvykdymu</t>
  </si>
  <si>
    <t>2025 03 31 / 2025 m. planu</t>
  </si>
  <si>
    <t>21.1</t>
  </si>
  <si>
    <t>2025 m. įvykdyta</t>
  </si>
  <si>
    <t>2025 m. palyginimas su 2024 m.</t>
  </si>
  <si>
    <t>2025 m. palyginus su 2024 m.</t>
  </si>
  <si>
    <t>Asignavimų valdytojas</t>
  </si>
  <si>
    <t>Finansavimo šaltinis</t>
  </si>
  <si>
    <t>Įvykdymas</t>
  </si>
  <si>
    <t>Įvykdymo proc.</t>
  </si>
  <si>
    <t>Iš viso</t>
  </si>
  <si>
    <t>Iš jų:</t>
  </si>
  <si>
    <t>nuo  metinio plano</t>
  </si>
  <si>
    <t>nuo ataskaitinio laikotarpio plano</t>
  </si>
  <si>
    <t>Paprastosios išlaidos</t>
  </si>
  <si>
    <t>Turtui įsigyti</t>
  </si>
  <si>
    <t>Iš jų darbo užmokesčiui</t>
  </si>
  <si>
    <t>Klaipėdos rajono savivaldybės administracija</t>
  </si>
  <si>
    <t>1-Žinių visuomenės plėtros programa</t>
  </si>
  <si>
    <t>ES</t>
  </si>
  <si>
    <t>ML</t>
  </si>
  <si>
    <t>ML(UK)</t>
  </si>
  <si>
    <t>SB</t>
  </si>
  <si>
    <t>SL(ES)</t>
  </si>
  <si>
    <t>VBD</t>
  </si>
  <si>
    <t>VBES</t>
  </si>
  <si>
    <t>2-Ekonominio konkurencingumo didinimo programa</t>
  </si>
  <si>
    <t>Ž</t>
  </si>
  <si>
    <t>3-Aplinkos apsaugos programa</t>
  </si>
  <si>
    <t>AA</t>
  </si>
  <si>
    <t>GŠV</t>
  </si>
  <si>
    <t>LA</t>
  </si>
  <si>
    <t>LGŠV</t>
  </si>
  <si>
    <t>LS</t>
  </si>
  <si>
    <t>S</t>
  </si>
  <si>
    <t>4-Sveikatos apsaugos programa</t>
  </si>
  <si>
    <t>5-Socialinės paramos programa</t>
  </si>
  <si>
    <t>VBD(UK)</t>
  </si>
  <si>
    <t>6-Susisiekimo ir inžinerinės infrastruktūros plėtros programa</t>
  </si>
  <si>
    <t>KPPP</t>
  </si>
  <si>
    <t>VLK</t>
  </si>
  <si>
    <t>8-Kūno kultūros ir sporto plėtros programa</t>
  </si>
  <si>
    <t>LK</t>
  </si>
  <si>
    <t>SL</t>
  </si>
  <si>
    <t>9-Savivaldybės valdymo ir pagrindinių funkcijų vykdymo program</t>
  </si>
  <si>
    <t>LŽ</t>
  </si>
  <si>
    <t>J.Lankučio viešoji biblioteka</t>
  </si>
  <si>
    <t>Gargždų " Vaivorykštės" gimnazija</t>
  </si>
  <si>
    <t>Priekulės Ievos Simonaitytės gimnazija</t>
  </si>
  <si>
    <t>Plikių Ievos Labutytės pagrindinė mokykla</t>
  </si>
  <si>
    <t>Gargždų lopšelis - darželis "Ąžuoliukas"</t>
  </si>
  <si>
    <t>Gargždų lopšelis - darželis "Gintarėlis"</t>
  </si>
  <si>
    <t>Gargždų lopšelis - darželis "Saulutė"</t>
  </si>
  <si>
    <t>Luminor Bank AS</t>
  </si>
  <si>
    <t>AB SEB bankas</t>
  </si>
  <si>
    <t>Dituvos Aleksandro Teodoro Kuršaičio pagrindinė mokykla</t>
  </si>
  <si>
    <t>Pedagoginė psichologinė tarnyba</t>
  </si>
  <si>
    <t>Klaipėdos r. paramos šeimai centras</t>
  </si>
  <si>
    <t>Kontrolės ir audito tarnyba</t>
  </si>
  <si>
    <t>Klaipėdos r. Slengių mokykla - daugiafunkcis centras</t>
  </si>
  <si>
    <t>AB Šiaulių bankas Klaipėdos filialas</t>
  </si>
  <si>
    <t>Gargždų atviras jaunimo centras</t>
  </si>
  <si>
    <t>AS "Citadele banka"</t>
  </si>
  <si>
    <t>4 lentelė</t>
  </si>
  <si>
    <t>1</t>
  </si>
  <si>
    <t>Žinių visuomenės plėtros programa</t>
  </si>
  <si>
    <t>2</t>
  </si>
  <si>
    <t>Ekonominio konkurencingumo didinimo programa</t>
  </si>
  <si>
    <t>3</t>
  </si>
  <si>
    <t>Aplinkos apsaugos programa</t>
  </si>
  <si>
    <t>4</t>
  </si>
  <si>
    <t>Sveikatos apsaugos programa</t>
  </si>
  <si>
    <t>5</t>
  </si>
  <si>
    <t>Socialinės paramos programa</t>
  </si>
  <si>
    <t>6</t>
  </si>
  <si>
    <t>Susisiekimo ir inžinerinės infrastruktūros plėtros programa</t>
  </si>
  <si>
    <t>7</t>
  </si>
  <si>
    <t>8</t>
  </si>
  <si>
    <t>Kūno kultūros ir sporto plėtros programa</t>
  </si>
  <si>
    <t>9</t>
  </si>
  <si>
    <t>5 lentelė</t>
  </si>
  <si>
    <t>Programos pavadinimas</t>
  </si>
  <si>
    <t>Programos Nr.</t>
  </si>
  <si>
    <t>Kultūros paveldo puoselėjimo ir kultūros paslaugų plėtros programa</t>
  </si>
  <si>
    <t>Savivaldybės valdymo ir pagrindinių funkcijų vykdymo programa</t>
  </si>
  <si>
    <t>9-Savivaldybės valdymo ir pagrindinių funkcijų vykdymo programa</t>
  </si>
  <si>
    <t>7-Kultūros paveldo puoselėjimo ir kultūros paslaugų plėtros programa</t>
  </si>
  <si>
    <t>Programos kodas ir pavadinimas</t>
  </si>
  <si>
    <t>Nemat. turto įsigijimas</t>
  </si>
  <si>
    <t>1 lentelė</t>
  </si>
  <si>
    <t>Darbo užmokestis ir socialinio draudimo įmokos</t>
  </si>
  <si>
    <t>2025 M. I KETVIRČIO SAVIVALDYBĖS BIUDŽETO ASIGNAVIMAI  PAGAL ASIGNAVIMŲ VALDYTOJUS</t>
  </si>
  <si>
    <t xml:space="preserve">2023-2025 M. I KETVIRČIO SAVIVALDYBĖS BIUDŽETO IŠLAIDŲ STRUKTŪRA PAGAL VALSTYBĖS FUNKCIJAS </t>
  </si>
  <si>
    <t xml:space="preserve"> 2025 M. I KETVIRČIO SAVIVALDYBĖS  BIUDŽETO ASIGNAVIMAI PAGAL VALSTYBĖS FUNKCIJAS  </t>
  </si>
  <si>
    <t xml:space="preserve">  2023- 2025 M.  I KETVIRČIO SAVIVALDYBĖS BIUDŽETO ASIGNAVIMŲ STRUKTŪRA PAGAL EKONOMINĮ PASKIRSTYMĄ</t>
  </si>
  <si>
    <t xml:space="preserve">     2025 M. I KETVIRČIO SAVIVALDYBĖS BIUDŽETO ASIGNAVIMAI PAGAL EKONOMINĮ PASKIRSTYMĄ  </t>
  </si>
  <si>
    <t>2025 M. I KETVIRČIO  SAVIVALDYBĖS BIUDŽETO ASIGNAVIMAI PAGAL PROGRAMAS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</si>
</sst>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#,##0.0"/>
    <numFmt numFmtId="166" formatCode="########0.0"/>
    <numFmt numFmtId="167" formatCode="0.000"/>
  </numFmts>
  <fonts count="23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  <charset val="186"/>
    </font>
    <font>
      <sz val="10"/>
      <name val="Arial"/>
      <family val="2"/>
      <charset val="186"/>
    </font>
    <font>
      <sz val="9"/>
      <name val="Times New Roman"/>
      <family val="1"/>
      <charset val="186"/>
    </font>
    <font>
      <sz val="10"/>
      <name val="Arial"/>
      <family val="2"/>
      <charset val="186"/>
    </font>
    <font>
      <sz val="10"/>
      <name val="Arial"/>
      <family val="2"/>
      <charset val="186"/>
    </font>
    <font>
      <sz val="9"/>
      <name val="Times New Roman"/>
      <family val="1"/>
      <charset val="186"/>
    </font>
    <font>
      <sz val="10"/>
      <name val="Arial"/>
      <family val="2"/>
      <charset val="186"/>
    </font>
    <font>
      <sz val="9"/>
      <name val="Times New Roman"/>
      <family val="1"/>
      <charset val="186"/>
    </font>
    <font>
      <sz val="9"/>
      <name val="Times New Roman"/>
      <family val="1"/>
      <charset val="186"/>
    </font>
    <font>
      <sz val="10"/>
      <name val="Arial"/>
      <family val="2"/>
      <charset val="186"/>
    </font>
    <font>
      <sz val="9"/>
      <name val="Times New Roman"/>
      <family val="1"/>
      <charset val="186"/>
    </font>
    <font>
      <sz val="10"/>
      <name val="Arial"/>
      <family val="2"/>
      <charset val="186"/>
    </font>
    <font>
      <sz val="11"/>
      <color indexed="62"/>
      <name val="Calibri"/>
      <family val="2"/>
      <charset val="186"/>
    </font>
    <font>
      <sz val="9"/>
      <name val="Times New Roman"/>
      <family val="1"/>
      <charset val="186"/>
    </font>
    <font>
      <sz val="10"/>
      <name val="Arial"/>
      <family val="2"/>
      <charset val="186"/>
    </font>
    <font>
      <sz val="12"/>
      <name val="Arial"/>
      <family val="2"/>
      <charset val="186"/>
    </font>
    <font>
      <b/>
      <sz val="12"/>
      <name val="Arial"/>
      <family val="2"/>
      <charset val="186"/>
    </font>
    <font>
      <sz val="12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  <charset val="186"/>
    </font>
    <font>
      <sz val="12"/>
      <color theme="1"/>
      <name val="Arial"/>
      <family val="2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8">
    <xf numFmtId="0" fontId="0" fillId="0" borderId="0"/>
    <xf numFmtId="0" fontId="12" fillId="0" borderId="0"/>
    <xf numFmtId="0" fontId="13" fillId="0" borderId="0"/>
    <xf numFmtId="0" fontId="15" fillId="0" borderId="0"/>
    <xf numFmtId="0" fontId="16" fillId="0" borderId="0"/>
    <xf numFmtId="0" fontId="5" fillId="0" borderId="0"/>
    <xf numFmtId="0" fontId="13" fillId="0" borderId="0"/>
    <xf numFmtId="0" fontId="4" fillId="0" borderId="0"/>
    <xf numFmtId="0" fontId="6" fillId="0" borderId="0"/>
    <xf numFmtId="0" fontId="7" fillId="0" borderId="0"/>
    <xf numFmtId="0" fontId="8" fillId="0" borderId="0"/>
    <xf numFmtId="0" fontId="9" fillId="0" borderId="0"/>
    <xf numFmtId="0" fontId="10" fillId="0" borderId="0"/>
    <xf numFmtId="0" fontId="11" fillId="0" borderId="0"/>
    <xf numFmtId="0" fontId="14" fillId="2" borderId="1" applyNumberFormat="0" applyAlignment="0" applyProtection="0"/>
    <xf numFmtId="0" fontId="4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</cellStyleXfs>
  <cellXfs count="244">
    <xf numFmtId="0" fontId="0" fillId="0" borderId="0" xfId="0"/>
    <xf numFmtId="0" fontId="0" fillId="0" borderId="2" xfId="0" applyBorder="1"/>
    <xf numFmtId="0" fontId="0" fillId="0" borderId="9" xfId="0" applyBorder="1"/>
    <xf numFmtId="0" fontId="3" fillId="0" borderId="0" xfId="0" applyFont="1"/>
    <xf numFmtId="0" fontId="1" fillId="0" borderId="0" xfId="0" applyFont="1" applyAlignment="1">
      <alignment horizontal="center" shrinkToFit="1"/>
    </xf>
    <xf numFmtId="0" fontId="1" fillId="0" borderId="0" xfId="0" applyFont="1" applyAlignment="1">
      <alignment horizontal="center"/>
    </xf>
    <xf numFmtId="164" fontId="0" fillId="0" borderId="0" xfId="0" applyNumberFormat="1"/>
    <xf numFmtId="0" fontId="1" fillId="0" borderId="0" xfId="0" applyFont="1"/>
    <xf numFmtId="167" fontId="0" fillId="0" borderId="4" xfId="0" applyNumberFormat="1" applyBorder="1"/>
    <xf numFmtId="167" fontId="1" fillId="0" borderId="0" xfId="0" applyNumberFormat="1" applyFont="1"/>
    <xf numFmtId="0" fontId="17" fillId="0" borderId="0" xfId="0" applyFont="1"/>
    <xf numFmtId="0" fontId="17" fillId="0" borderId="0" xfId="0" applyFont="1" applyAlignment="1">
      <alignment horizontal="right"/>
    </xf>
    <xf numFmtId="0" fontId="18" fillId="0" borderId="0" xfId="0" applyFont="1" applyAlignment="1">
      <alignment horizontal="center"/>
    </xf>
    <xf numFmtId="0" fontId="17" fillId="0" borderId="10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left"/>
    </xf>
    <xf numFmtId="0" fontId="17" fillId="0" borderId="2" xfId="0" applyFont="1" applyBorder="1" applyAlignment="1">
      <alignment horizontal="left" wrapText="1"/>
    </xf>
    <xf numFmtId="0" fontId="17" fillId="0" borderId="2" xfId="0" applyFont="1" applyBorder="1" applyAlignment="1">
      <alignment wrapText="1"/>
    </xf>
    <xf numFmtId="0" fontId="18" fillId="0" borderId="2" xfId="0" applyFont="1" applyBorder="1"/>
    <xf numFmtId="0" fontId="17" fillId="0" borderId="9" xfId="0" applyFont="1" applyBorder="1"/>
    <xf numFmtId="0" fontId="17" fillId="0" borderId="2" xfId="0" applyFont="1" applyBorder="1" applyAlignment="1">
      <alignment horizontal="center"/>
    </xf>
    <xf numFmtId="0" fontId="17" fillId="0" borderId="8" xfId="0" applyFont="1" applyBorder="1" applyAlignment="1">
      <alignment horizontal="center" vertical="center" shrinkToFit="1"/>
    </xf>
    <xf numFmtId="0" fontId="17" fillId="0" borderId="10" xfId="0" applyFont="1" applyBorder="1" applyAlignment="1">
      <alignment horizontal="center" vertical="center" shrinkToFit="1"/>
    </xf>
    <xf numFmtId="0" fontId="17" fillId="0" borderId="15" xfId="0" applyFont="1" applyBorder="1" applyAlignment="1">
      <alignment horizontal="center" vertical="center"/>
    </xf>
    <xf numFmtId="0" fontId="17" fillId="0" borderId="2" xfId="0" applyFont="1" applyBorder="1"/>
    <xf numFmtId="0" fontId="17" fillId="0" borderId="7" xfId="0" applyFont="1" applyBorder="1" applyAlignment="1">
      <alignment horizontal="left"/>
    </xf>
    <xf numFmtId="1" fontId="17" fillId="0" borderId="2" xfId="0" applyNumberFormat="1" applyFont="1" applyBorder="1"/>
    <xf numFmtId="0" fontId="17" fillId="0" borderId="4" xfId="0" applyFont="1" applyBorder="1"/>
    <xf numFmtId="0" fontId="17" fillId="0" borderId="16" xfId="0" applyFont="1" applyBorder="1"/>
    <xf numFmtId="1" fontId="17" fillId="0" borderId="2" xfId="0" applyNumberFormat="1" applyFont="1" applyBorder="1" applyAlignment="1">
      <alignment horizontal="right"/>
    </xf>
    <xf numFmtId="0" fontId="17" fillId="0" borderId="7" xfId="0" applyFont="1" applyBorder="1"/>
    <xf numFmtId="0" fontId="17" fillId="0" borderId="5" xfId="0" applyFont="1" applyBorder="1"/>
    <xf numFmtId="0" fontId="17" fillId="0" borderId="3" xfId="0" applyFont="1" applyBorder="1"/>
    <xf numFmtId="164" fontId="17" fillId="0" borderId="2" xfId="0" applyNumberFormat="1" applyFont="1" applyBorder="1"/>
    <xf numFmtId="0" fontId="17" fillId="0" borderId="10" xfId="0" applyFont="1" applyBorder="1" applyAlignment="1">
      <alignment horizontal="center"/>
    </xf>
    <xf numFmtId="0" fontId="17" fillId="0" borderId="15" xfId="0" applyFont="1" applyBorder="1" applyAlignment="1">
      <alignment horizontal="center"/>
    </xf>
    <xf numFmtId="0" fontId="17" fillId="0" borderId="10" xfId="0" applyFont="1" applyBorder="1" applyAlignment="1">
      <alignment horizontal="left" wrapText="1"/>
    </xf>
    <xf numFmtId="0" fontId="17" fillId="0" borderId="15" xfId="0" applyFont="1" applyBorder="1" applyAlignment="1">
      <alignment horizontal="left" vertical="center" wrapText="1"/>
    </xf>
    <xf numFmtId="164" fontId="17" fillId="0" borderId="10" xfId="0" applyNumberFormat="1" applyFont="1" applyBorder="1" applyAlignment="1">
      <alignment horizontal="right" wrapText="1" shrinkToFit="1"/>
    </xf>
    <xf numFmtId="164" fontId="17" fillId="0" borderId="10" xfId="0" applyNumberFormat="1" applyFont="1" applyBorder="1"/>
    <xf numFmtId="164" fontId="17" fillId="0" borderId="6" xfId="0" applyNumberFormat="1" applyFont="1" applyBorder="1"/>
    <xf numFmtId="0" fontId="17" fillId="0" borderId="10" xfId="0" applyFont="1" applyBorder="1"/>
    <xf numFmtId="164" fontId="17" fillId="0" borderId="14" xfId="0" applyNumberFormat="1" applyFont="1" applyBorder="1"/>
    <xf numFmtId="16" fontId="17" fillId="0" borderId="2" xfId="0" applyNumberFormat="1" applyFont="1" applyBorder="1"/>
    <xf numFmtId="164" fontId="17" fillId="0" borderId="2" xfId="0" applyNumberFormat="1" applyFont="1" applyBorder="1" applyAlignment="1">
      <alignment wrapText="1"/>
    </xf>
    <xf numFmtId="0" fontId="17" fillId="0" borderId="9" xfId="0" applyFont="1" applyBorder="1" applyAlignment="1">
      <alignment wrapText="1"/>
    </xf>
    <xf numFmtId="0" fontId="17" fillId="0" borderId="13" xfId="0" applyFont="1" applyBorder="1" applyAlignment="1">
      <alignment wrapText="1"/>
    </xf>
    <xf numFmtId="0" fontId="17" fillId="0" borderId="13" xfId="0" applyFont="1" applyBorder="1"/>
    <xf numFmtId="0" fontId="18" fillId="0" borderId="3" xfId="0" applyFont="1" applyBorder="1"/>
    <xf numFmtId="164" fontId="18" fillId="0" borderId="10" xfId="0" applyNumberFormat="1" applyFont="1" applyBorder="1"/>
    <xf numFmtId="164" fontId="18" fillId="0" borderId="2" xfId="0" applyNumberFormat="1" applyFont="1" applyBorder="1"/>
    <xf numFmtId="0" fontId="19" fillId="0" borderId="0" xfId="0" applyFont="1"/>
    <xf numFmtId="0" fontId="20" fillId="0" borderId="0" xfId="0" applyFont="1" applyAlignment="1">
      <alignment horizontal="center" shrinkToFit="1"/>
    </xf>
    <xf numFmtId="0" fontId="19" fillId="0" borderId="8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17" fillId="0" borderId="15" xfId="0" applyFont="1" applyBorder="1" applyAlignment="1">
      <alignment wrapText="1"/>
    </xf>
    <xf numFmtId="0" fontId="17" fillId="0" borderId="15" xfId="0" applyFont="1" applyBorder="1"/>
    <xf numFmtId="0" fontId="19" fillId="0" borderId="2" xfId="0" applyFont="1" applyBorder="1"/>
    <xf numFmtId="0" fontId="19" fillId="0" borderId="3" xfId="0" applyFont="1" applyBorder="1"/>
    <xf numFmtId="164" fontId="19" fillId="0" borderId="10" xfId="0" applyNumberFormat="1" applyFont="1" applyBorder="1"/>
    <xf numFmtId="0" fontId="19" fillId="0" borderId="8" xfId="0" applyFont="1" applyBorder="1"/>
    <xf numFmtId="164" fontId="19" fillId="0" borderId="2" xfId="0" applyNumberFormat="1" applyFont="1" applyBorder="1"/>
    <xf numFmtId="0" fontId="19" fillId="0" borderId="8" xfId="0" applyFont="1" applyBorder="1" applyAlignment="1">
      <alignment vertical="top"/>
    </xf>
    <xf numFmtId="0" fontId="19" fillId="0" borderId="2" xfId="0" applyFont="1" applyBorder="1" applyAlignment="1">
      <alignment wrapText="1"/>
    </xf>
    <xf numFmtId="0" fontId="19" fillId="0" borderId="9" xfId="0" applyFont="1" applyBorder="1"/>
    <xf numFmtId="0" fontId="19" fillId="0" borderId="10" xfId="0" applyFont="1" applyBorder="1"/>
    <xf numFmtId="164" fontId="19" fillId="0" borderId="14" xfId="0" applyNumberFormat="1" applyFont="1" applyBorder="1"/>
    <xf numFmtId="1" fontId="19" fillId="0" borderId="14" xfId="0" applyNumberFormat="1" applyFont="1" applyBorder="1"/>
    <xf numFmtId="0" fontId="17" fillId="0" borderId="2" xfId="0" applyFont="1" applyBorder="1" applyAlignment="1">
      <alignment vertical="top"/>
    </xf>
    <xf numFmtId="0" fontId="17" fillId="0" borderId="8" xfId="0" applyFont="1" applyBorder="1"/>
    <xf numFmtId="164" fontId="17" fillId="0" borderId="4" xfId="0" applyNumberFormat="1" applyFont="1" applyBorder="1"/>
    <xf numFmtId="164" fontId="20" fillId="0" borderId="18" xfId="0" applyNumberFormat="1" applyFont="1" applyBorder="1"/>
    <xf numFmtId="0" fontId="17" fillId="0" borderId="2" xfId="0" applyFont="1" applyBorder="1" applyAlignment="1">
      <alignment horizontal="center" vertical="center"/>
    </xf>
    <xf numFmtId="164" fontId="17" fillId="0" borderId="2" xfId="0" applyNumberFormat="1" applyFont="1" applyBorder="1" applyAlignment="1">
      <alignment horizontal="right"/>
    </xf>
    <xf numFmtId="0" fontId="17" fillId="0" borderId="10" xfId="0" applyFont="1" applyBorder="1" applyAlignment="1">
      <alignment horizontal="left"/>
    </xf>
    <xf numFmtId="0" fontId="17" fillId="0" borderId="8" xfId="0" applyFont="1" applyBorder="1" applyAlignment="1">
      <alignment horizontal="left"/>
    </xf>
    <xf numFmtId="0" fontId="17" fillId="0" borderId="6" xfId="0" applyFont="1" applyBorder="1"/>
    <xf numFmtId="0" fontId="17" fillId="0" borderId="6" xfId="0" applyFont="1" applyBorder="1" applyAlignment="1">
      <alignment horizontal="left"/>
    </xf>
    <xf numFmtId="0" fontId="17" fillId="0" borderId="2" xfId="0" applyFont="1" applyBorder="1" applyAlignment="1">
      <alignment horizontal="left" vertical="top"/>
    </xf>
    <xf numFmtId="164" fontId="17" fillId="0" borderId="8" xfId="0" applyNumberFormat="1" applyFont="1" applyBorder="1"/>
    <xf numFmtId="0" fontId="17" fillId="0" borderId="4" xfId="0" applyFont="1" applyBorder="1" applyAlignment="1">
      <alignment horizontal="left" vertical="top"/>
    </xf>
    <xf numFmtId="164" fontId="18" fillId="0" borderId="2" xfId="0" applyNumberFormat="1" applyFont="1" applyBorder="1" applyAlignment="1">
      <alignment horizontal="right"/>
    </xf>
    <xf numFmtId="0" fontId="17" fillId="3" borderId="2" xfId="0" applyFont="1" applyFill="1" applyBorder="1"/>
    <xf numFmtId="164" fontId="17" fillId="3" borderId="10" xfId="0" applyNumberFormat="1" applyFont="1" applyFill="1" applyBorder="1"/>
    <xf numFmtId="0" fontId="17" fillId="3" borderId="8" xfId="0" applyFont="1" applyFill="1" applyBorder="1"/>
    <xf numFmtId="164" fontId="17" fillId="3" borderId="2" xfId="0" applyNumberFormat="1" applyFont="1" applyFill="1" applyBorder="1"/>
    <xf numFmtId="0" fontId="17" fillId="3" borderId="21" xfId="0" applyFont="1" applyFill="1" applyBorder="1"/>
    <xf numFmtId="0" fontId="18" fillId="0" borderId="0" xfId="0" applyFont="1" applyAlignment="1">
      <alignment horizontal="left"/>
    </xf>
    <xf numFmtId="14" fontId="18" fillId="0" borderId="0" xfId="0" applyNumberFormat="1" applyFont="1" applyAlignment="1">
      <alignment horizontal="center"/>
    </xf>
    <xf numFmtId="0" fontId="17" fillId="4" borderId="6" xfId="0" applyFont="1" applyFill="1" applyBorder="1" applyAlignment="1">
      <alignment horizontal="center" vertical="center" wrapText="1"/>
    </xf>
    <xf numFmtId="14" fontId="17" fillId="0" borderId="6" xfId="0" applyNumberFormat="1" applyFont="1" applyBorder="1" applyAlignment="1">
      <alignment horizontal="center" vertical="center" wrapText="1"/>
    </xf>
    <xf numFmtId="2" fontId="17" fillId="0" borderId="2" xfId="0" applyNumberFormat="1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8" fillId="0" borderId="2" xfId="0" applyFont="1" applyBorder="1" applyAlignment="1">
      <alignment horizontal="left"/>
    </xf>
    <xf numFmtId="166" fontId="18" fillId="0" borderId="2" xfId="0" applyNumberFormat="1" applyFont="1" applyBorder="1" applyAlignment="1">
      <alignment horizontal="right"/>
    </xf>
    <xf numFmtId="166" fontId="21" fillId="3" borderId="2" xfId="0" applyNumberFormat="1" applyFont="1" applyFill="1" applyBorder="1" applyAlignment="1">
      <alignment horizontal="right"/>
    </xf>
    <xf numFmtId="166" fontId="18" fillId="4" borderId="2" xfId="0" applyNumberFormat="1" applyFont="1" applyFill="1" applyBorder="1" applyAlignment="1">
      <alignment horizontal="right"/>
    </xf>
    <xf numFmtId="166" fontId="18" fillId="3" borderId="2" xfId="0" applyNumberFormat="1" applyFont="1" applyFill="1" applyBorder="1" applyAlignment="1">
      <alignment horizontal="right"/>
    </xf>
    <xf numFmtId="166" fontId="18" fillId="0" borderId="2" xfId="0" applyNumberFormat="1" applyFont="1" applyBorder="1"/>
    <xf numFmtId="166" fontId="17" fillId="0" borderId="2" xfId="0" applyNumberFormat="1" applyFont="1" applyBorder="1" applyAlignment="1">
      <alignment horizontal="right"/>
    </xf>
    <xf numFmtId="166" fontId="17" fillId="3" borderId="2" xfId="0" applyNumberFormat="1" applyFont="1" applyFill="1" applyBorder="1" applyAlignment="1">
      <alignment horizontal="right"/>
    </xf>
    <xf numFmtId="166" fontId="22" fillId="3" borderId="2" xfId="0" applyNumberFormat="1" applyFont="1" applyFill="1" applyBorder="1" applyAlignment="1">
      <alignment horizontal="right"/>
    </xf>
    <xf numFmtId="166" fontId="17" fillId="4" borderId="2" xfId="0" applyNumberFormat="1" applyFont="1" applyFill="1" applyBorder="1" applyAlignment="1">
      <alignment horizontal="right"/>
    </xf>
    <xf numFmtId="166" fontId="17" fillId="0" borderId="2" xfId="0" applyNumberFormat="1" applyFont="1" applyBorder="1"/>
    <xf numFmtId="165" fontId="17" fillId="0" borderId="2" xfId="5" applyNumberFormat="1" applyFont="1" applyBorder="1"/>
    <xf numFmtId="164" fontId="17" fillId="3" borderId="2" xfId="7" applyNumberFormat="1" applyFont="1" applyFill="1" applyBorder="1" applyAlignment="1" applyProtection="1">
      <alignment horizontal="right" vertical="center"/>
      <protection locked="0"/>
    </xf>
    <xf numFmtId="164" fontId="22" fillId="3" borderId="2" xfId="7" applyNumberFormat="1" applyFont="1" applyFill="1" applyBorder="1" applyAlignment="1">
      <alignment horizontal="right"/>
    </xf>
    <xf numFmtId="164" fontId="17" fillId="4" borderId="2" xfId="7" applyNumberFormat="1" applyFont="1" applyFill="1" applyBorder="1" applyAlignment="1" applyProtection="1">
      <alignment horizontal="right" vertical="center"/>
      <protection locked="0"/>
    </xf>
    <xf numFmtId="0" fontId="17" fillId="0" borderId="0" xfId="0" applyFont="1" applyAlignment="1">
      <alignment horizontal="left"/>
    </xf>
    <xf numFmtId="165" fontId="17" fillId="3" borderId="2" xfId="5" applyNumberFormat="1" applyFont="1" applyFill="1" applyBorder="1"/>
    <xf numFmtId="165" fontId="22" fillId="3" borderId="2" xfId="5" applyNumberFormat="1" applyFont="1" applyFill="1" applyBorder="1"/>
    <xf numFmtId="165" fontId="17" fillId="4" borderId="2" xfId="5" applyNumberFormat="1" applyFont="1" applyFill="1" applyBorder="1"/>
    <xf numFmtId="164" fontId="17" fillId="0" borderId="2" xfId="7" applyNumberFormat="1" applyFont="1" applyBorder="1" applyAlignment="1" applyProtection="1">
      <alignment horizontal="right" vertical="center"/>
      <protection locked="0"/>
    </xf>
    <xf numFmtId="164" fontId="22" fillId="3" borderId="2" xfId="7" applyNumberFormat="1" applyFont="1" applyFill="1" applyBorder="1" applyAlignment="1" applyProtection="1">
      <alignment horizontal="right" vertical="center"/>
      <protection locked="0"/>
    </xf>
    <xf numFmtId="0" fontId="17" fillId="0" borderId="2" xfId="0" applyFont="1" applyBorder="1" applyAlignment="1">
      <alignment horizontal="left" vertical="center"/>
    </xf>
    <xf numFmtId="164" fontId="17" fillId="3" borderId="2" xfId="7" applyNumberFormat="1" applyFont="1" applyFill="1" applyBorder="1" applyAlignment="1" applyProtection="1">
      <alignment horizontal="right"/>
      <protection locked="0"/>
    </xf>
    <xf numFmtId="164" fontId="17" fillId="4" borderId="2" xfId="7" applyNumberFormat="1" applyFont="1" applyFill="1" applyBorder="1" applyAlignment="1" applyProtection="1">
      <alignment horizontal="right"/>
      <protection locked="0"/>
    </xf>
    <xf numFmtId="0" fontId="18" fillId="0" borderId="2" xfId="0" applyFont="1" applyBorder="1" applyAlignment="1">
      <alignment horizontal="left" vertical="center"/>
    </xf>
    <xf numFmtId="0" fontId="18" fillId="0" borderId="2" xfId="0" applyFont="1" applyBorder="1" applyAlignment="1">
      <alignment horizontal="left" wrapText="1"/>
    </xf>
    <xf numFmtId="165" fontId="18" fillId="0" borderId="2" xfId="5" applyNumberFormat="1" applyFont="1" applyBorder="1"/>
    <xf numFmtId="164" fontId="18" fillId="3" borderId="2" xfId="7" applyNumberFormat="1" applyFont="1" applyFill="1" applyBorder="1" applyAlignment="1" applyProtection="1">
      <alignment horizontal="right"/>
      <protection locked="0"/>
    </xf>
    <xf numFmtId="164" fontId="21" fillId="3" borderId="2" xfId="7" applyNumberFormat="1" applyFont="1" applyFill="1" applyBorder="1" applyAlignment="1">
      <alignment horizontal="right"/>
    </xf>
    <xf numFmtId="164" fontId="18" fillId="4" borderId="2" xfId="7" applyNumberFormat="1" applyFont="1" applyFill="1" applyBorder="1" applyAlignment="1" applyProtection="1">
      <alignment horizontal="right"/>
      <protection locked="0"/>
    </xf>
    <xf numFmtId="164" fontId="18" fillId="3" borderId="2" xfId="7" applyNumberFormat="1" applyFont="1" applyFill="1" applyBorder="1" applyAlignment="1" applyProtection="1">
      <alignment horizontal="right" vertical="center"/>
      <protection locked="0"/>
    </xf>
    <xf numFmtId="0" fontId="18" fillId="0" borderId="8" xfId="0" applyFont="1" applyBorder="1" applyAlignment="1">
      <alignment horizontal="left" vertical="center"/>
    </xf>
    <xf numFmtId="0" fontId="18" fillId="0" borderId="8" xfId="0" applyFont="1" applyBorder="1" applyAlignment="1">
      <alignment horizontal="left" vertical="center" wrapText="1"/>
    </xf>
    <xf numFmtId="166" fontId="21" fillId="3" borderId="8" xfId="0" applyNumberFormat="1" applyFont="1" applyFill="1" applyBorder="1" applyAlignment="1">
      <alignment horizontal="right"/>
    </xf>
    <xf numFmtId="166" fontId="18" fillId="3" borderId="8" xfId="0" applyNumberFormat="1" applyFont="1" applyFill="1" applyBorder="1" applyAlignment="1">
      <alignment horizontal="right"/>
    </xf>
    <xf numFmtId="0" fontId="18" fillId="0" borderId="2" xfId="0" applyFont="1" applyBorder="1" applyAlignment="1">
      <alignment wrapText="1"/>
    </xf>
    <xf numFmtId="165" fontId="18" fillId="3" borderId="2" xfId="5" applyNumberFormat="1" applyFont="1" applyFill="1" applyBorder="1"/>
    <xf numFmtId="165" fontId="21" fillId="3" borderId="2" xfId="5" applyNumberFormat="1" applyFont="1" applyFill="1" applyBorder="1"/>
    <xf numFmtId="165" fontId="18" fillId="4" borderId="2" xfId="5" applyNumberFormat="1" applyFont="1" applyFill="1" applyBorder="1"/>
    <xf numFmtId="0" fontId="22" fillId="0" borderId="20" xfId="0" applyFont="1" applyBorder="1" applyAlignment="1">
      <alignment horizontal="left" vertical="center" wrapText="1"/>
    </xf>
    <xf numFmtId="164" fontId="17" fillId="0" borderId="2" xfId="5" applyNumberFormat="1" applyFont="1" applyBorder="1" applyAlignment="1">
      <alignment wrapText="1"/>
    </xf>
    <xf numFmtId="164" fontId="17" fillId="3" borderId="2" xfId="5" applyNumberFormat="1" applyFont="1" applyFill="1" applyBorder="1" applyAlignment="1">
      <alignment wrapText="1"/>
    </xf>
    <xf numFmtId="165" fontId="18" fillId="0" borderId="2" xfId="0" applyNumberFormat="1" applyFont="1" applyBorder="1"/>
    <xf numFmtId="165" fontId="18" fillId="3" borderId="2" xfId="0" applyNumberFormat="1" applyFont="1" applyFill="1" applyBorder="1"/>
    <xf numFmtId="165" fontId="21" fillId="3" borderId="2" xfId="0" applyNumberFormat="1" applyFont="1" applyFill="1" applyBorder="1"/>
    <xf numFmtId="165" fontId="18" fillId="4" borderId="2" xfId="0" applyNumberFormat="1" applyFont="1" applyFill="1" applyBorder="1"/>
    <xf numFmtId="0" fontId="17" fillId="3" borderId="0" xfId="0" applyFont="1" applyFill="1"/>
    <xf numFmtId="0" fontId="18" fillId="0" borderId="0" xfId="0" applyFont="1"/>
    <xf numFmtId="0" fontId="18" fillId="0" borderId="7" xfId="0" applyFont="1" applyBorder="1" applyAlignment="1">
      <alignment horizontal="left"/>
    </xf>
    <xf numFmtId="0" fontId="17" fillId="0" borderId="2" xfId="0" quotePrefix="1" applyFont="1" applyBorder="1" applyAlignment="1">
      <alignment horizontal="left" vertical="center" wrapText="1"/>
    </xf>
    <xf numFmtId="165" fontId="17" fillId="0" borderId="2" xfId="0" applyNumberFormat="1" applyFont="1" applyBorder="1" applyAlignment="1">
      <alignment horizontal="right"/>
    </xf>
    <xf numFmtId="165" fontId="18" fillId="0" borderId="2" xfId="0" applyNumberFormat="1" applyFont="1" applyBorder="1" applyAlignment="1">
      <alignment horizontal="right"/>
    </xf>
    <xf numFmtId="165" fontId="17" fillId="0" borderId="0" xfId="0" applyNumberFormat="1" applyFont="1"/>
    <xf numFmtId="164" fontId="20" fillId="0" borderId="19" xfId="0" applyNumberFormat="1" applyFont="1" applyBorder="1"/>
    <xf numFmtId="0" fontId="17" fillId="3" borderId="10" xfId="0" applyFont="1" applyFill="1" applyBorder="1"/>
    <xf numFmtId="0" fontId="17" fillId="3" borderId="2" xfId="0" applyFont="1" applyFill="1" applyBorder="1" applyAlignment="1">
      <alignment wrapText="1"/>
    </xf>
    <xf numFmtId="0" fontId="17" fillId="3" borderId="5" xfId="0" applyFont="1" applyFill="1" applyBorder="1"/>
    <xf numFmtId="0" fontId="17" fillId="3" borderId="14" xfId="0" applyFont="1" applyFill="1" applyBorder="1"/>
    <xf numFmtId="0" fontId="17" fillId="3" borderId="4" xfId="0" applyFont="1" applyFill="1" applyBorder="1"/>
    <xf numFmtId="0" fontId="17" fillId="3" borderId="6" xfId="0" applyFont="1" applyFill="1" applyBorder="1"/>
    <xf numFmtId="0" fontId="17" fillId="3" borderId="3" xfId="0" applyFont="1" applyFill="1" applyBorder="1"/>
    <xf numFmtId="0" fontId="17" fillId="3" borderId="9" xfId="0" applyFont="1" applyFill="1" applyBorder="1"/>
    <xf numFmtId="0" fontId="18" fillId="3" borderId="2" xfId="0" applyFont="1" applyFill="1" applyBorder="1"/>
    <xf numFmtId="164" fontId="18" fillId="3" borderId="2" xfId="0" applyNumberFormat="1" applyFont="1" applyFill="1" applyBorder="1"/>
    <xf numFmtId="164" fontId="18" fillId="3" borderId="10" xfId="0" applyNumberFormat="1" applyFont="1" applyFill="1" applyBorder="1"/>
    <xf numFmtId="164" fontId="17" fillId="3" borderId="8" xfId="0" applyNumberFormat="1" applyFont="1" applyFill="1" applyBorder="1"/>
    <xf numFmtId="1" fontId="18" fillId="3" borderId="2" xfId="0" applyNumberFormat="1" applyFont="1" applyFill="1" applyBorder="1"/>
    <xf numFmtId="0" fontId="18" fillId="0" borderId="0" xfId="0" applyFont="1" applyAlignment="1">
      <alignment vertical="center"/>
    </xf>
    <xf numFmtId="165" fontId="17" fillId="3" borderId="2" xfId="0" applyNumberFormat="1" applyFont="1" applyFill="1" applyBorder="1" applyAlignment="1">
      <alignment horizontal="right"/>
    </xf>
    <xf numFmtId="0" fontId="18" fillId="3" borderId="2" xfId="14" applyFont="1" applyFill="1" applyBorder="1" applyAlignment="1" applyProtection="1">
      <alignment horizontal="center" vertical="center" wrapText="1"/>
    </xf>
    <xf numFmtId="165" fontId="18" fillId="3" borderId="2" xfId="14" applyNumberFormat="1" applyFont="1" applyFill="1" applyBorder="1" applyAlignment="1">
      <alignment horizontal="right"/>
    </xf>
    <xf numFmtId="0" fontId="17" fillId="3" borderId="2" xfId="0" applyFont="1" applyFill="1" applyBorder="1" applyAlignment="1">
      <alignment horizontal="left" vertical="center" wrapText="1"/>
    </xf>
    <xf numFmtId="0" fontId="17" fillId="3" borderId="2" xfId="0" quotePrefix="1" applyFont="1" applyFill="1" applyBorder="1" applyAlignment="1">
      <alignment horizontal="left" vertical="center" wrapText="1"/>
    </xf>
    <xf numFmtId="165" fontId="18" fillId="3" borderId="2" xfId="0" applyNumberFormat="1" applyFont="1" applyFill="1" applyBorder="1" applyAlignment="1">
      <alignment horizontal="right"/>
    </xf>
    <xf numFmtId="0" fontId="17" fillId="3" borderId="2" xfId="0" applyFont="1" applyFill="1" applyBorder="1" applyAlignment="1">
      <alignment horizontal="center" vertical="center" wrapText="1"/>
    </xf>
    <xf numFmtId="0" fontId="17" fillId="3" borderId="2" xfId="0" applyFont="1" applyFill="1" applyBorder="1" applyAlignment="1">
      <alignment horizontal="center" wrapText="1"/>
    </xf>
    <xf numFmtId="0" fontId="17" fillId="0" borderId="2" xfId="0" applyFont="1" applyBorder="1" applyAlignment="1">
      <alignment horizontal="center" wrapText="1"/>
    </xf>
    <xf numFmtId="0" fontId="18" fillId="0" borderId="2" xfId="0" applyFont="1" applyBorder="1" applyAlignment="1">
      <alignment horizontal="right"/>
    </xf>
    <xf numFmtId="164" fontId="20" fillId="3" borderId="18" xfId="0" applyNumberFormat="1" applyFont="1" applyFill="1" applyBorder="1"/>
    <xf numFmtId="0" fontId="17" fillId="3" borderId="15" xfId="0" applyFont="1" applyFill="1" applyBorder="1"/>
    <xf numFmtId="0" fontId="19" fillId="3" borderId="3" xfId="0" applyFont="1" applyFill="1" applyBorder="1"/>
    <xf numFmtId="0" fontId="19" fillId="3" borderId="2" xfId="0" applyFont="1" applyFill="1" applyBorder="1"/>
    <xf numFmtId="0" fontId="19" fillId="3" borderId="14" xfId="0" applyFont="1" applyFill="1" applyBorder="1"/>
    <xf numFmtId="0" fontId="19" fillId="0" borderId="4" xfId="0" applyFont="1" applyBorder="1"/>
    <xf numFmtId="0" fontId="17" fillId="0" borderId="0" xfId="0" applyFont="1" applyAlignment="1">
      <alignment horizontal="right"/>
    </xf>
    <xf numFmtId="0" fontId="17" fillId="0" borderId="0" xfId="0" applyFont="1" applyAlignment="1">
      <alignment horizontal="center"/>
    </xf>
    <xf numFmtId="0" fontId="17" fillId="0" borderId="7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8" fillId="0" borderId="0" xfId="0" applyFont="1" applyAlignment="1">
      <alignment horizontal="center"/>
    </xf>
    <xf numFmtId="0" fontId="17" fillId="0" borderId="9" xfId="0" applyFont="1" applyBorder="1" applyAlignment="1">
      <alignment horizontal="right"/>
    </xf>
    <xf numFmtId="0" fontId="17" fillId="0" borderId="8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 wrapText="1"/>
    </xf>
    <xf numFmtId="0" fontId="17" fillId="3" borderId="8" xfId="0" applyFont="1" applyFill="1" applyBorder="1" applyAlignment="1">
      <alignment horizontal="center" vertical="center" wrapText="1"/>
    </xf>
    <xf numFmtId="0" fontId="17" fillId="3" borderId="10" xfId="0" applyFont="1" applyFill="1" applyBorder="1" applyAlignment="1">
      <alignment horizontal="center" vertical="center" wrapText="1"/>
    </xf>
    <xf numFmtId="0" fontId="17" fillId="0" borderId="7" xfId="0" applyFont="1" applyBorder="1" applyAlignment="1">
      <alignment horizontal="left"/>
    </xf>
    <xf numFmtId="0" fontId="17" fillId="0" borderId="5" xfId="0" applyFont="1" applyBorder="1" applyAlignment="1">
      <alignment horizontal="left"/>
    </xf>
    <xf numFmtId="0" fontId="17" fillId="0" borderId="3" xfId="0" applyFont="1" applyBorder="1" applyAlignment="1">
      <alignment horizontal="left"/>
    </xf>
    <xf numFmtId="0" fontId="17" fillId="0" borderId="7" xfId="0" applyFont="1" applyBorder="1" applyAlignment="1">
      <alignment horizontal="left" wrapText="1"/>
    </xf>
    <xf numFmtId="0" fontId="17" fillId="0" borderId="5" xfId="0" applyFont="1" applyBorder="1" applyAlignment="1">
      <alignment horizontal="left" wrapText="1"/>
    </xf>
    <xf numFmtId="0" fontId="17" fillId="0" borderId="3" xfId="0" applyFont="1" applyBorder="1" applyAlignment="1">
      <alignment horizontal="left" wrapText="1"/>
    </xf>
    <xf numFmtId="0" fontId="17" fillId="0" borderId="7" xfId="0" applyFont="1" applyBorder="1" applyAlignment="1">
      <alignment wrapText="1"/>
    </xf>
    <xf numFmtId="0" fontId="17" fillId="0" borderId="5" xfId="0" applyFont="1" applyBorder="1" applyAlignment="1">
      <alignment wrapText="1"/>
    </xf>
    <xf numFmtId="0" fontId="17" fillId="0" borderId="3" xfId="0" applyFont="1" applyBorder="1" applyAlignment="1">
      <alignment wrapText="1"/>
    </xf>
    <xf numFmtId="0" fontId="17" fillId="0" borderId="12" xfId="0" applyFont="1" applyBorder="1" applyAlignment="1">
      <alignment horizontal="center" vertical="center" shrinkToFit="1"/>
    </xf>
    <xf numFmtId="0" fontId="17" fillId="0" borderId="11" xfId="0" applyFont="1" applyBorder="1" applyAlignment="1">
      <alignment horizontal="center" vertical="center" shrinkToFit="1"/>
    </xf>
    <xf numFmtId="0" fontId="17" fillId="0" borderId="13" xfId="0" applyFont="1" applyBorder="1" applyAlignment="1">
      <alignment horizontal="center" vertical="center" shrinkToFit="1"/>
    </xf>
    <xf numFmtId="0" fontId="17" fillId="0" borderId="14" xfId="0" applyFont="1" applyBorder="1" applyAlignment="1">
      <alignment horizontal="center" vertical="center" shrinkToFit="1"/>
    </xf>
    <xf numFmtId="0" fontId="17" fillId="0" borderId="9" xfId="0" applyFont="1" applyBorder="1" applyAlignment="1">
      <alignment horizontal="center" vertical="center" shrinkToFit="1"/>
    </xf>
    <xf numFmtId="0" fontId="17" fillId="0" borderId="15" xfId="0" applyFont="1" applyBorder="1" applyAlignment="1">
      <alignment horizontal="center" vertical="center" shrinkToFit="1"/>
    </xf>
    <xf numFmtId="0" fontId="17" fillId="0" borderId="8" xfId="0" applyFont="1" applyBorder="1" applyAlignment="1">
      <alignment horizontal="center" vertical="center" wrapText="1" shrinkToFit="1"/>
    </xf>
    <xf numFmtId="0" fontId="17" fillId="0" borderId="10" xfId="0" applyFont="1" applyBorder="1" applyAlignment="1">
      <alignment horizontal="center" vertical="center" wrapText="1" shrinkToFit="1"/>
    </xf>
    <xf numFmtId="0" fontId="17" fillId="0" borderId="8" xfId="0" applyFont="1" applyBorder="1" applyAlignment="1">
      <alignment horizontal="center" vertical="center" shrinkToFit="1"/>
    </xf>
    <xf numFmtId="0" fontId="17" fillId="0" borderId="10" xfId="0" applyFont="1" applyBorder="1" applyAlignment="1">
      <alignment horizontal="center" vertical="center" shrinkToFit="1"/>
    </xf>
    <xf numFmtId="0" fontId="17" fillId="0" borderId="7" xfId="0" applyFont="1" applyBorder="1" applyAlignment="1">
      <alignment horizontal="center" vertical="center" shrinkToFit="1"/>
    </xf>
    <xf numFmtId="0" fontId="17" fillId="0" borderId="3" xfId="0" applyFont="1" applyBorder="1" applyAlignment="1">
      <alignment horizontal="center" vertical="center" shrinkToFit="1"/>
    </xf>
    <xf numFmtId="0" fontId="18" fillId="0" borderId="5" xfId="0" applyFont="1" applyBorder="1" applyAlignment="1">
      <alignment horizontal="left"/>
    </xf>
    <xf numFmtId="0" fontId="18" fillId="0" borderId="3" xfId="0" applyFont="1" applyBorder="1" applyAlignment="1">
      <alignment horizontal="left"/>
    </xf>
    <xf numFmtId="0" fontId="18" fillId="0" borderId="0" xfId="0" applyFont="1" applyAlignment="1">
      <alignment horizontal="left"/>
    </xf>
    <xf numFmtId="0" fontId="17" fillId="3" borderId="2" xfId="0" applyFont="1" applyFill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3" borderId="2" xfId="7" applyFont="1" applyFill="1" applyBorder="1" applyAlignment="1">
      <alignment horizontal="center"/>
    </xf>
    <xf numFmtId="0" fontId="18" fillId="3" borderId="2" xfId="0" applyFont="1" applyFill="1" applyBorder="1" applyAlignment="1">
      <alignment horizontal="center" vertical="center" wrapText="1"/>
    </xf>
    <xf numFmtId="0" fontId="17" fillId="3" borderId="2" xfId="7" applyFont="1" applyFill="1" applyBorder="1" applyAlignment="1">
      <alignment horizontal="center" vertical="center" wrapText="1"/>
    </xf>
    <xf numFmtId="0" fontId="17" fillId="3" borderId="2" xfId="0" applyFont="1" applyFill="1" applyBorder="1" applyAlignment="1">
      <alignment horizontal="left" vertical="center" wrapText="1"/>
    </xf>
    <xf numFmtId="0" fontId="18" fillId="3" borderId="2" xfId="14" applyFont="1" applyFill="1" applyBorder="1" applyAlignment="1" applyProtection="1">
      <alignment horizontal="left" vertical="center" wrapText="1"/>
    </xf>
    <xf numFmtId="0" fontId="17" fillId="3" borderId="6" xfId="0" applyFont="1" applyFill="1" applyBorder="1" applyAlignment="1">
      <alignment horizontal="center" vertical="center" wrapText="1"/>
    </xf>
    <xf numFmtId="0" fontId="18" fillId="3" borderId="2" xfId="0" applyFont="1" applyFill="1" applyBorder="1" applyAlignment="1">
      <alignment horizontal="right"/>
    </xf>
    <xf numFmtId="0" fontId="17" fillId="0" borderId="2" xfId="7" applyFont="1" applyBorder="1" applyAlignment="1">
      <alignment horizontal="center"/>
    </xf>
    <xf numFmtId="0" fontId="17" fillId="0" borderId="2" xfId="7" applyFont="1" applyBorder="1" applyAlignment="1">
      <alignment horizontal="center" vertical="center" wrapText="1"/>
    </xf>
    <xf numFmtId="0" fontId="18" fillId="0" borderId="0" xfId="0" applyFont="1" applyAlignment="1">
      <alignment horizontal="center" shrinkToFit="1"/>
    </xf>
    <xf numFmtId="0" fontId="17" fillId="0" borderId="7" xfId="0" applyFont="1" applyBorder="1" applyAlignment="1">
      <alignment horizontal="center" wrapText="1"/>
    </xf>
    <xf numFmtId="0" fontId="17" fillId="0" borderId="3" xfId="0" applyFont="1" applyBorder="1" applyAlignment="1">
      <alignment horizontal="center" wrapText="1"/>
    </xf>
    <xf numFmtId="0" fontId="17" fillId="0" borderId="13" xfId="0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wrapText="1" shrinkToFit="1"/>
    </xf>
    <xf numFmtId="0" fontId="17" fillId="0" borderId="3" xfId="0" applyFont="1" applyBorder="1" applyAlignment="1">
      <alignment horizontal="center" wrapText="1" shrinkToFit="1"/>
    </xf>
    <xf numFmtId="0" fontId="19" fillId="0" borderId="0" xfId="0" applyFont="1" applyAlignment="1">
      <alignment horizontal="right"/>
    </xf>
    <xf numFmtId="0" fontId="20" fillId="0" borderId="17" xfId="0" applyFont="1" applyBorder="1" applyAlignment="1">
      <alignment horizontal="center"/>
    </xf>
    <xf numFmtId="0" fontId="20" fillId="0" borderId="18" xfId="0" applyFont="1" applyBorder="1" applyAlignment="1">
      <alignment horizontal="center"/>
    </xf>
    <xf numFmtId="0" fontId="20" fillId="0" borderId="0" xfId="0" applyFont="1" applyAlignment="1">
      <alignment horizontal="center" shrinkToFit="1"/>
    </xf>
    <xf numFmtId="0" fontId="19" fillId="0" borderId="8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wrapText="1"/>
    </xf>
    <xf numFmtId="0" fontId="19" fillId="0" borderId="3" xfId="0" applyFont="1" applyBorder="1" applyAlignment="1">
      <alignment horizontal="center" wrapText="1"/>
    </xf>
    <xf numFmtId="0" fontId="19" fillId="0" borderId="9" xfId="0" applyFont="1" applyBorder="1" applyAlignment="1">
      <alignment horizontal="right"/>
    </xf>
  </cellXfs>
  <cellStyles count="28">
    <cellStyle name="Įprastas" xfId="0" builtinId="0"/>
    <cellStyle name="Įprastas 10" xfId="1" xr:uid="{00000000-0005-0000-0000-000001000000}"/>
    <cellStyle name="Įprastas 10 2" xfId="16" xr:uid="{C262B60A-9C55-4E24-AE56-6EA60A4E8143}"/>
    <cellStyle name="Įprastas 11" xfId="2" xr:uid="{00000000-0005-0000-0000-000002000000}"/>
    <cellStyle name="Įprastas 11 2" xfId="17" xr:uid="{695E989A-7759-4236-AE0C-2058254BB1AC}"/>
    <cellStyle name="Įprastas 12" xfId="3" xr:uid="{00000000-0005-0000-0000-000003000000}"/>
    <cellStyle name="Įprastas 12 2" xfId="18" xr:uid="{857A1D04-D5D8-4999-9B5E-F5CFD5765B5F}"/>
    <cellStyle name="Įprastas 13" xfId="4" xr:uid="{00000000-0005-0000-0000-000004000000}"/>
    <cellStyle name="Įprastas 13 2" xfId="19" xr:uid="{4F59331E-B64F-4949-B24E-0C51091C72CC}"/>
    <cellStyle name="Įprastas 2" xfId="5" xr:uid="{00000000-0005-0000-0000-000005000000}"/>
    <cellStyle name="Įprastas 2 2" xfId="6" xr:uid="{00000000-0005-0000-0000-000006000000}"/>
    <cellStyle name="Įprastas 2 2 2" xfId="21" xr:uid="{9C44E29A-0F66-4F32-9B02-FEA9984A0EBE}"/>
    <cellStyle name="Įprastas 2 3" xfId="20" xr:uid="{6040A0B9-F349-4BD3-848E-FA2CF094219D}"/>
    <cellStyle name="Įprastas 3" xfId="7" xr:uid="{00000000-0005-0000-0000-000007000000}"/>
    <cellStyle name="Įprastas 4" xfId="8" xr:uid="{00000000-0005-0000-0000-000008000000}"/>
    <cellStyle name="Įprastas 4 2" xfId="22" xr:uid="{ADCC27F4-9E06-4CBA-87EB-5EE99A6B501F}"/>
    <cellStyle name="Įprastas 5" xfId="9" xr:uid="{00000000-0005-0000-0000-000009000000}"/>
    <cellStyle name="Įprastas 5 2" xfId="23" xr:uid="{32B9890D-C0FE-467F-8C76-4AE9F2A5CDCD}"/>
    <cellStyle name="Įprastas 6" xfId="10" xr:uid="{00000000-0005-0000-0000-00000A000000}"/>
    <cellStyle name="Įprastas 6 2" xfId="24" xr:uid="{A42A7688-8D46-429C-9471-7A75089A53C9}"/>
    <cellStyle name="Įprastas 7" xfId="11" xr:uid="{00000000-0005-0000-0000-00000B000000}"/>
    <cellStyle name="Įprastas 7 2" xfId="25" xr:uid="{9386BEA6-3AAC-44B7-8514-794D419349F3}"/>
    <cellStyle name="Įprastas 8" xfId="12" xr:uid="{00000000-0005-0000-0000-00000C000000}"/>
    <cellStyle name="Įprastas 8 2" xfId="26" xr:uid="{E750DD54-7DEC-41D8-87BF-2B5738B2BD66}"/>
    <cellStyle name="Įprastas 9" xfId="13" xr:uid="{00000000-0005-0000-0000-00000D000000}"/>
    <cellStyle name="Įprastas 9 2" xfId="27" xr:uid="{C3608F94-A952-4A34-B2AA-920919C3E655}"/>
    <cellStyle name="Įvestis 2" xfId="14" xr:uid="{00000000-0005-0000-0000-00000E000000}"/>
    <cellStyle name="Paprastas 2" xfId="15" xr:uid="{00000000-0005-0000-0000-00000F000000}"/>
  </cellStyles>
  <dxfs count="2">
    <dxf>
      <font>
        <condense val="0"/>
        <extend val="0"/>
      </font>
      <fill>
        <patternFill>
          <bgColor indexed="9"/>
        </patternFill>
      </fill>
    </dxf>
    <dxf>
      <font>
        <condense val="0"/>
        <extend val="0"/>
      </font>
      <fill>
        <patternFill>
          <bgColor indexed="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62"/>
  <sheetViews>
    <sheetView zoomScaleNormal="100" workbookViewId="0"/>
  </sheetViews>
  <sheetFormatPr defaultColWidth="9.109375" defaultRowHeight="15" x14ac:dyDescent="0.25"/>
  <cols>
    <col min="1" max="1" width="11.109375" style="10" customWidth="1"/>
    <col min="2" max="2" width="35" style="10" customWidth="1"/>
    <col min="3" max="3" width="11.33203125" style="10" customWidth="1"/>
    <col min="4" max="4" width="11.6640625" style="10" customWidth="1"/>
    <col min="5" max="5" width="9.6640625" style="10" customWidth="1"/>
    <col min="6" max="6" width="12.33203125" style="10" customWidth="1"/>
    <col min="7" max="7" width="12.44140625" style="10" customWidth="1"/>
    <col min="8" max="8" width="12.44140625" style="140" customWidth="1"/>
    <col min="9" max="9" width="9.33203125" style="10" customWidth="1"/>
    <col min="10" max="10" width="13.109375" style="10" customWidth="1"/>
    <col min="11" max="11" width="13.44140625" style="10" customWidth="1"/>
    <col min="12" max="13" width="8.88671875" style="10" customWidth="1"/>
    <col min="14" max="16384" width="9.109375" style="10"/>
  </cols>
  <sheetData>
    <row r="1" spans="1:16" x14ac:dyDescent="0.25">
      <c r="L1" s="178" t="s">
        <v>352</v>
      </c>
      <c r="M1" s="178"/>
    </row>
    <row r="3" spans="1:16" ht="15" customHeight="1" x14ac:dyDescent="0.3">
      <c r="A3" s="182" t="s">
        <v>257</v>
      </c>
      <c r="B3" s="182"/>
      <c r="C3" s="182"/>
      <c r="D3" s="182"/>
      <c r="E3" s="182"/>
      <c r="F3" s="182"/>
      <c r="G3" s="182"/>
      <c r="H3" s="182"/>
      <c r="I3" s="182"/>
      <c r="J3" s="182"/>
      <c r="K3" s="182"/>
      <c r="L3" s="182"/>
      <c r="M3" s="182"/>
    </row>
    <row r="4" spans="1:16" ht="15" customHeight="1" x14ac:dyDescent="0.3">
      <c r="A4" s="88"/>
      <c r="B4" s="12"/>
      <c r="H4" s="10"/>
      <c r="I4" s="89"/>
      <c r="J4" s="89"/>
      <c r="K4" s="89"/>
      <c r="L4" s="183" t="s">
        <v>154</v>
      </c>
      <c r="M4" s="183"/>
    </row>
    <row r="5" spans="1:16" ht="64.95" customHeight="1" x14ac:dyDescent="0.25">
      <c r="A5" s="184" t="s">
        <v>137</v>
      </c>
      <c r="B5" s="186" t="s">
        <v>138</v>
      </c>
      <c r="C5" s="184" t="s">
        <v>229</v>
      </c>
      <c r="D5" s="184" t="s">
        <v>258</v>
      </c>
      <c r="E5" s="180" t="s">
        <v>259</v>
      </c>
      <c r="F5" s="188"/>
      <c r="G5" s="181"/>
      <c r="H5" s="189" t="s">
        <v>190</v>
      </c>
      <c r="I5" s="180" t="s">
        <v>8</v>
      </c>
      <c r="J5" s="188"/>
      <c r="K5" s="181"/>
      <c r="L5" s="180" t="s">
        <v>260</v>
      </c>
      <c r="M5" s="181"/>
    </row>
    <row r="6" spans="1:16" ht="52.2" customHeight="1" x14ac:dyDescent="0.25">
      <c r="A6" s="185"/>
      <c r="B6" s="187"/>
      <c r="C6" s="185"/>
      <c r="D6" s="185"/>
      <c r="E6" s="13" t="s">
        <v>176</v>
      </c>
      <c r="F6" s="90" t="s">
        <v>261</v>
      </c>
      <c r="G6" s="15" t="s">
        <v>168</v>
      </c>
      <c r="H6" s="190"/>
      <c r="I6" s="91" t="s">
        <v>262</v>
      </c>
      <c r="J6" s="91" t="s">
        <v>263</v>
      </c>
      <c r="K6" s="13" t="s">
        <v>264</v>
      </c>
      <c r="L6" s="92" t="s">
        <v>140</v>
      </c>
      <c r="M6" s="93" t="s">
        <v>141</v>
      </c>
    </row>
    <row r="7" spans="1:16" ht="15.6" x14ac:dyDescent="0.3">
      <c r="A7" s="94" t="s">
        <v>0</v>
      </c>
      <c r="B7" s="94" t="s">
        <v>191</v>
      </c>
      <c r="C7" s="95">
        <f>(C8+C9+C13)</f>
        <v>83449.899999999994</v>
      </c>
      <c r="D7" s="95">
        <f t="shared" ref="D7:E7" si="0">(D8+D9+D13)</f>
        <v>91885</v>
      </c>
      <c r="E7" s="96">
        <f t="shared" si="0"/>
        <v>18372</v>
      </c>
      <c r="F7" s="97">
        <f>(F8+F9+F13)</f>
        <v>18143.099999999999</v>
      </c>
      <c r="G7" s="95">
        <f>(G8+G9+G13)</f>
        <v>-228.90000000000151</v>
      </c>
      <c r="H7" s="98">
        <f>(H8+H9+H13)</f>
        <v>15908.300000000001</v>
      </c>
      <c r="I7" s="95">
        <f>SUM(F7/E7*100)</f>
        <v>98.754082299150866</v>
      </c>
      <c r="J7" s="95">
        <f>SUM(H7/C7*100)</f>
        <v>19.063294263983543</v>
      </c>
      <c r="K7" s="51">
        <f>SUM(F7/D7*100)</f>
        <v>19.74544267290635</v>
      </c>
      <c r="L7" s="99">
        <f>F7-H7</f>
        <v>2234.7999999999975</v>
      </c>
      <c r="M7" s="99">
        <f>(F7/H7*100)-100</f>
        <v>14.04801267262998</v>
      </c>
    </row>
    <row r="8" spans="1:16" x14ac:dyDescent="0.25">
      <c r="A8" s="16" t="s">
        <v>1</v>
      </c>
      <c r="B8" s="16" t="s">
        <v>131</v>
      </c>
      <c r="C8" s="100">
        <v>79898.5</v>
      </c>
      <c r="D8" s="101">
        <v>88305</v>
      </c>
      <c r="E8" s="102">
        <v>16882</v>
      </c>
      <c r="F8" s="103">
        <v>16464.599999999999</v>
      </c>
      <c r="G8" s="100">
        <f>SUM(F8-E8)</f>
        <v>-417.40000000000146</v>
      </c>
      <c r="H8" s="101">
        <v>14517.6</v>
      </c>
      <c r="I8" s="100">
        <f>SUM(F8/E8*100)</f>
        <v>97.527544129842425</v>
      </c>
      <c r="J8" s="100">
        <f>SUM(H8/C8*100)</f>
        <v>18.170053255067366</v>
      </c>
      <c r="K8" s="34">
        <f>SUM(F8/D8*100)</f>
        <v>18.64515033123832</v>
      </c>
      <c r="L8" s="104">
        <f>F8-H8</f>
        <v>1946.9999999999982</v>
      </c>
      <c r="M8" s="104">
        <f>(F8/H8*100)-100</f>
        <v>13.411307654157696</v>
      </c>
    </row>
    <row r="9" spans="1:16" ht="15.6" x14ac:dyDescent="0.3">
      <c r="A9" s="94" t="s">
        <v>2</v>
      </c>
      <c r="B9" s="94" t="s">
        <v>192</v>
      </c>
      <c r="C9" s="95">
        <f>SUM(C10+C11+C12)</f>
        <v>3305.8999999999996</v>
      </c>
      <c r="D9" s="98">
        <f>SUM(D10+D11+D12)</f>
        <v>3340</v>
      </c>
      <c r="E9" s="96">
        <f t="shared" ref="E9" si="1">SUM(E10+E11+E12)</f>
        <v>1250</v>
      </c>
      <c r="F9" s="97">
        <f>SUM(F10+F11+F12)</f>
        <v>1413.3</v>
      </c>
      <c r="G9" s="95">
        <f>SUM(F9-E9)</f>
        <v>163.29999999999995</v>
      </c>
      <c r="H9" s="98">
        <f>SUM(H10+H11+H12)</f>
        <v>1155.5</v>
      </c>
      <c r="I9" s="95">
        <f>SUM(F9/E9*100)</f>
        <v>113.06399999999999</v>
      </c>
      <c r="J9" s="95">
        <f>SUM(H9/C9*100)</f>
        <v>34.952660395051275</v>
      </c>
      <c r="K9" s="51">
        <f>SUM(F9/D9*100)</f>
        <v>42.314371257485028</v>
      </c>
      <c r="L9" s="98">
        <f>SUM(L10+L11+L12)</f>
        <v>257.79999999999984</v>
      </c>
      <c r="M9" s="99">
        <f>(F9/H9*100)-100</f>
        <v>22.310688013846814</v>
      </c>
    </row>
    <row r="10" spans="1:16" x14ac:dyDescent="0.25">
      <c r="A10" s="16" t="s">
        <v>3</v>
      </c>
      <c r="B10" s="16" t="s">
        <v>132</v>
      </c>
      <c r="C10" s="105">
        <v>1221.8</v>
      </c>
      <c r="D10" s="106">
        <v>1200</v>
      </c>
      <c r="E10" s="107">
        <v>40</v>
      </c>
      <c r="F10" s="108">
        <v>45</v>
      </c>
      <c r="G10" s="100">
        <f>SUM(F10-E10)</f>
        <v>5</v>
      </c>
      <c r="H10" s="101">
        <v>34.799999999999997</v>
      </c>
      <c r="I10" s="100">
        <f>SUM(F10/E10*100)</f>
        <v>112.5</v>
      </c>
      <c r="J10" s="100">
        <f>SUM(H10/C10*100)</f>
        <v>2.8482566704861676</v>
      </c>
      <c r="K10" s="34">
        <f>SUM(F10/D10*100)</f>
        <v>3.75</v>
      </c>
      <c r="L10" s="104">
        <f>F10-H10</f>
        <v>10.200000000000003</v>
      </c>
      <c r="M10" s="104">
        <f t="shared" ref="M10:M27" si="2">(F10/H10*100)-100</f>
        <v>29.310344827586221</v>
      </c>
    </row>
    <row r="11" spans="1:16" x14ac:dyDescent="0.25">
      <c r="A11" s="16" t="s">
        <v>4</v>
      </c>
      <c r="B11" s="16" t="s">
        <v>142</v>
      </c>
      <c r="C11" s="105">
        <v>51.5</v>
      </c>
      <c r="D11" s="106">
        <v>40</v>
      </c>
      <c r="E11" s="107">
        <v>10</v>
      </c>
      <c r="F11" s="108">
        <v>9.5</v>
      </c>
      <c r="G11" s="100">
        <f t="shared" ref="G11:G37" si="3">SUM(F11-E11)</f>
        <v>-0.5</v>
      </c>
      <c r="H11" s="101">
        <v>7.3</v>
      </c>
      <c r="I11" s="100">
        <f t="shared" ref="I11:I14" si="4">SUM(F11/E11*100)</f>
        <v>95</v>
      </c>
      <c r="J11" s="100">
        <f t="shared" ref="J11" si="5">SUM(H11/C11*100)</f>
        <v>14.174757281553399</v>
      </c>
      <c r="K11" s="34">
        <f t="shared" ref="K11:K24" si="6">SUM(F11/D11*100)</f>
        <v>23.75</v>
      </c>
      <c r="L11" s="104">
        <f t="shared" ref="L11:L12" si="7">F11-H11</f>
        <v>2.2000000000000002</v>
      </c>
      <c r="M11" s="104">
        <f t="shared" si="2"/>
        <v>30.136986301369859</v>
      </c>
    </row>
    <row r="12" spans="1:16" x14ac:dyDescent="0.25">
      <c r="A12" s="16" t="s">
        <v>5</v>
      </c>
      <c r="B12" s="16" t="s">
        <v>133</v>
      </c>
      <c r="C12" s="105">
        <v>2032.6</v>
      </c>
      <c r="D12" s="106">
        <v>2100</v>
      </c>
      <c r="E12" s="107">
        <v>1200</v>
      </c>
      <c r="F12" s="108">
        <v>1358.8</v>
      </c>
      <c r="G12" s="100">
        <f>SUM(F12-E12)</f>
        <v>158.79999999999995</v>
      </c>
      <c r="H12" s="101">
        <v>1113.4000000000001</v>
      </c>
      <c r="I12" s="100">
        <f>SUM(F12/E12*100)</f>
        <v>113.23333333333332</v>
      </c>
      <c r="J12" s="100">
        <f>SUM(H12/C12*100)</f>
        <v>54.777132736396737</v>
      </c>
      <c r="K12" s="34">
        <f t="shared" si="6"/>
        <v>64.704761904761895</v>
      </c>
      <c r="L12" s="104">
        <f t="shared" si="7"/>
        <v>245.39999999999986</v>
      </c>
      <c r="M12" s="104">
        <f t="shared" si="2"/>
        <v>22.040596371474749</v>
      </c>
    </row>
    <row r="13" spans="1:16" ht="15.6" x14ac:dyDescent="0.3">
      <c r="A13" s="94" t="s">
        <v>6</v>
      </c>
      <c r="B13" s="94" t="s">
        <v>193</v>
      </c>
      <c r="C13" s="95">
        <f>(C14)</f>
        <v>245.5</v>
      </c>
      <c r="D13" s="98">
        <f>(D14)</f>
        <v>240</v>
      </c>
      <c r="E13" s="98">
        <f t="shared" ref="E13" si="8">(E14)</f>
        <v>240</v>
      </c>
      <c r="F13" s="97">
        <f>(F14)</f>
        <v>265.2</v>
      </c>
      <c r="G13" s="95">
        <f>SUM(F13-E13)</f>
        <v>25.199999999999989</v>
      </c>
      <c r="H13" s="98">
        <f>(H14)</f>
        <v>235.2</v>
      </c>
      <c r="I13" s="95">
        <f>SUM(F13/E13*100)</f>
        <v>110.5</v>
      </c>
      <c r="J13" s="95">
        <f>SUM(H13/C13*100)</f>
        <v>95.804480651731154</v>
      </c>
      <c r="K13" s="51">
        <f t="shared" si="6"/>
        <v>110.5</v>
      </c>
      <c r="L13" s="95">
        <f t="shared" ref="L13" si="9">(L14)</f>
        <v>30</v>
      </c>
      <c r="M13" s="99">
        <f>(F13/H13*100)-100</f>
        <v>12.75510204081634</v>
      </c>
    </row>
    <row r="14" spans="1:16" x14ac:dyDescent="0.25">
      <c r="A14" s="16" t="s">
        <v>7</v>
      </c>
      <c r="B14" s="16" t="s">
        <v>143</v>
      </c>
      <c r="C14" s="100">
        <v>245.5</v>
      </c>
      <c r="D14" s="101">
        <v>240</v>
      </c>
      <c r="E14" s="102">
        <v>240</v>
      </c>
      <c r="F14" s="103">
        <v>265.2</v>
      </c>
      <c r="G14" s="100">
        <f>SUM(F14-E14)</f>
        <v>25.199999999999989</v>
      </c>
      <c r="H14" s="101">
        <v>235.2</v>
      </c>
      <c r="I14" s="100">
        <f t="shared" si="4"/>
        <v>110.5</v>
      </c>
      <c r="J14" s="100">
        <f t="shared" ref="J14" si="10">SUM(H14/C14*100)</f>
        <v>95.804480651731154</v>
      </c>
      <c r="K14" s="34">
        <f t="shared" si="6"/>
        <v>110.5</v>
      </c>
      <c r="L14" s="104">
        <f>F14-H14</f>
        <v>30</v>
      </c>
      <c r="M14" s="104">
        <f>(F14/H14*100)-100</f>
        <v>12.75510204081634</v>
      </c>
    </row>
    <row r="15" spans="1:16" ht="16.5" customHeight="1" x14ac:dyDescent="0.3">
      <c r="A15" s="94" t="s">
        <v>18</v>
      </c>
      <c r="B15" s="94" t="s">
        <v>194</v>
      </c>
      <c r="C15" s="95">
        <f>SUM(C16+C25+C34+C35)</f>
        <v>11342</v>
      </c>
      <c r="D15" s="98">
        <f t="shared" ref="D15" si="11">SUM(D16+D25+D34+D35)</f>
        <v>10896.3</v>
      </c>
      <c r="E15" s="96">
        <f>SUM(E16+E25+E34+E35)</f>
        <v>3331</v>
      </c>
      <c r="F15" s="97">
        <f>SUM(F16+F25+F34+F35)</f>
        <v>3292.7999999999997</v>
      </c>
      <c r="G15" s="95">
        <f t="shared" si="3"/>
        <v>-38.200000000000273</v>
      </c>
      <c r="H15" s="98">
        <f>SUM(H16+H25+H34+H35)</f>
        <v>3052.3999999999996</v>
      </c>
      <c r="I15" s="95">
        <f>SUM(F15/E15*100)</f>
        <v>98.853197238066642</v>
      </c>
      <c r="J15" s="95">
        <f>SUM(H15/C15*100)</f>
        <v>26.912361135602183</v>
      </c>
      <c r="K15" s="51">
        <f t="shared" si="6"/>
        <v>30.219432284353402</v>
      </c>
      <c r="L15" s="99">
        <f>F15-H15</f>
        <v>240.40000000000009</v>
      </c>
      <c r="M15" s="99">
        <f>(F15/H15*100)-100</f>
        <v>7.8757698859913461</v>
      </c>
      <c r="P15" s="109"/>
    </row>
    <row r="16" spans="1:16" ht="16.5" customHeight="1" x14ac:dyDescent="0.3">
      <c r="A16" s="94" t="s">
        <v>20</v>
      </c>
      <c r="B16" s="94" t="s">
        <v>195</v>
      </c>
      <c r="C16" s="95">
        <f>SUM(C17+C18+C19+C20)</f>
        <v>950.3</v>
      </c>
      <c r="D16" s="98">
        <f t="shared" ref="D16" si="12">SUM(D17+D18+D19+D20)</f>
        <v>770</v>
      </c>
      <c r="E16" s="96">
        <f>SUM(E17+E18+E19+E20)</f>
        <v>190</v>
      </c>
      <c r="F16" s="97">
        <f>SUM(F17+F18+F19+F20)</f>
        <v>345</v>
      </c>
      <c r="G16" s="96">
        <f>SUM(G17+G18+G19+G20)</f>
        <v>155</v>
      </c>
      <c r="H16" s="98">
        <f>SUM(H17+H18+H19+H20)</f>
        <v>195</v>
      </c>
      <c r="I16" s="95">
        <f>SUM(F16/E16*100)</f>
        <v>181.57894736842107</v>
      </c>
      <c r="J16" s="95">
        <f>SUM(H16/C16*100)</f>
        <v>20.51983584131327</v>
      </c>
      <c r="K16" s="51">
        <f t="shared" si="6"/>
        <v>44.805194805194802</v>
      </c>
      <c r="L16" s="99">
        <f>F16-H16</f>
        <v>150</v>
      </c>
      <c r="M16" s="99">
        <f>(F16/H16*100)-100</f>
        <v>76.923076923076906</v>
      </c>
    </row>
    <row r="17" spans="1:13" ht="16.5" customHeight="1" x14ac:dyDescent="0.25">
      <c r="A17" s="16" t="s">
        <v>21</v>
      </c>
      <c r="B17" s="16" t="s">
        <v>10</v>
      </c>
      <c r="C17" s="105">
        <v>217.7</v>
      </c>
      <c r="D17" s="101">
        <v>60</v>
      </c>
      <c r="E17" s="107">
        <v>15</v>
      </c>
      <c r="F17" s="108">
        <v>31.4</v>
      </c>
      <c r="G17" s="100">
        <f t="shared" si="3"/>
        <v>16.399999999999999</v>
      </c>
      <c r="H17" s="101">
        <v>54.2</v>
      </c>
      <c r="I17" s="100">
        <f t="shared" ref="I17:I37" si="13">SUM(F17/E17*100)</f>
        <v>209.33333333333331</v>
      </c>
      <c r="J17" s="100">
        <f>SUM(H17/C17*100)</f>
        <v>24.896646761598532</v>
      </c>
      <c r="K17" s="34">
        <f t="shared" si="6"/>
        <v>52.333333333333329</v>
      </c>
      <c r="L17" s="104">
        <f>F17-H17</f>
        <v>-22.800000000000004</v>
      </c>
      <c r="M17" s="104">
        <f>(F17/H17*100)-100</f>
        <v>-42.066420664206646</v>
      </c>
    </row>
    <row r="18" spans="1:13" ht="15" customHeight="1" x14ac:dyDescent="0.25">
      <c r="A18" s="16" t="s">
        <v>23</v>
      </c>
      <c r="B18" s="16" t="s">
        <v>177</v>
      </c>
      <c r="C18" s="105">
        <v>148.69999999999999</v>
      </c>
      <c r="D18" s="101">
        <v>100</v>
      </c>
      <c r="E18" s="102">
        <v>0</v>
      </c>
      <c r="F18" s="103">
        <v>0</v>
      </c>
      <c r="G18" s="100">
        <f t="shared" si="3"/>
        <v>0</v>
      </c>
      <c r="H18" s="101">
        <v>0</v>
      </c>
      <c r="I18" s="100">
        <v>0</v>
      </c>
      <c r="J18" s="100">
        <f t="shared" ref="J18:J24" si="14">SUM(H18/C18*100)</f>
        <v>0</v>
      </c>
      <c r="K18" s="34">
        <f t="shared" si="6"/>
        <v>0</v>
      </c>
      <c r="L18" s="104">
        <f t="shared" ref="L18:L24" si="15">F18-H18</f>
        <v>0</v>
      </c>
      <c r="M18" s="104">
        <v>0</v>
      </c>
    </row>
    <row r="19" spans="1:13" ht="31.95" customHeight="1" x14ac:dyDescent="0.25">
      <c r="A19" s="16" t="s">
        <v>25</v>
      </c>
      <c r="B19" s="17" t="s">
        <v>144</v>
      </c>
      <c r="C19" s="105">
        <v>303.2</v>
      </c>
      <c r="D19" s="106">
        <v>280</v>
      </c>
      <c r="E19" s="107">
        <v>10</v>
      </c>
      <c r="F19" s="108">
        <v>8.9</v>
      </c>
      <c r="G19" s="100">
        <f t="shared" si="3"/>
        <v>-1.0999999999999996</v>
      </c>
      <c r="H19" s="101">
        <v>1</v>
      </c>
      <c r="I19" s="100">
        <f t="shared" si="13"/>
        <v>89</v>
      </c>
      <c r="J19" s="100">
        <f t="shared" si="14"/>
        <v>0.32981530343007914</v>
      </c>
      <c r="K19" s="34">
        <f>SUM(F19/D19*100)</f>
        <v>3.1785714285714284</v>
      </c>
      <c r="L19" s="104">
        <f t="shared" si="15"/>
        <v>7.9</v>
      </c>
      <c r="M19" s="104">
        <f>(F19/H19*100)-100</f>
        <v>790</v>
      </c>
    </row>
    <row r="20" spans="1:13" ht="15" customHeight="1" x14ac:dyDescent="0.25">
      <c r="A20" s="16" t="s">
        <v>26</v>
      </c>
      <c r="B20" s="16" t="s">
        <v>196</v>
      </c>
      <c r="C20" s="105">
        <f>SUM(C21:C24)</f>
        <v>280.7</v>
      </c>
      <c r="D20" s="110">
        <f>SUM(D21:D24)</f>
        <v>330</v>
      </c>
      <c r="E20" s="111">
        <f t="shared" ref="E20" si="16">SUM(E21:E24)</f>
        <v>165</v>
      </c>
      <c r="F20" s="112">
        <f>SUM(F21:F24)</f>
        <v>304.7</v>
      </c>
      <c r="G20" s="105">
        <f>SUM(G21:G24)</f>
        <v>139.69999999999999</v>
      </c>
      <c r="H20" s="110">
        <f>SUM(H21:H24)</f>
        <v>139.79999999999998</v>
      </c>
      <c r="I20" s="100">
        <f t="shared" si="13"/>
        <v>184.66666666666666</v>
      </c>
      <c r="J20" s="100">
        <f t="shared" si="14"/>
        <v>49.804061275382963</v>
      </c>
      <c r="K20" s="34">
        <f t="shared" si="6"/>
        <v>92.333333333333329</v>
      </c>
      <c r="L20" s="104">
        <f t="shared" si="15"/>
        <v>164.9</v>
      </c>
      <c r="M20" s="104">
        <f t="shared" si="2"/>
        <v>117.95422031473538</v>
      </c>
    </row>
    <row r="21" spans="1:13" ht="30" customHeight="1" x14ac:dyDescent="0.25">
      <c r="A21" s="16" t="s">
        <v>197</v>
      </c>
      <c r="B21" s="17" t="s">
        <v>145</v>
      </c>
      <c r="C21" s="105">
        <v>36.6</v>
      </c>
      <c r="D21" s="106">
        <v>40</v>
      </c>
      <c r="E21" s="107">
        <v>40</v>
      </c>
      <c r="F21" s="108">
        <v>38.200000000000003</v>
      </c>
      <c r="G21" s="100">
        <f t="shared" si="3"/>
        <v>-1.7999999999999972</v>
      </c>
      <c r="H21" s="101">
        <v>36.6</v>
      </c>
      <c r="I21" s="100">
        <f t="shared" si="13"/>
        <v>95.5</v>
      </c>
      <c r="J21" s="100">
        <f t="shared" si="14"/>
        <v>100</v>
      </c>
      <c r="K21" s="34">
        <f t="shared" si="6"/>
        <v>95.5</v>
      </c>
      <c r="L21" s="104">
        <f t="shared" si="15"/>
        <v>1.6000000000000014</v>
      </c>
      <c r="M21" s="104">
        <f t="shared" si="2"/>
        <v>4.3715846994535639</v>
      </c>
    </row>
    <row r="22" spans="1:13" ht="30" customHeight="1" x14ac:dyDescent="0.25">
      <c r="A22" s="16" t="s">
        <v>198</v>
      </c>
      <c r="B22" s="17" t="s">
        <v>134</v>
      </c>
      <c r="C22" s="105">
        <v>113.3</v>
      </c>
      <c r="D22" s="106">
        <v>230</v>
      </c>
      <c r="E22" s="107">
        <v>110</v>
      </c>
      <c r="F22" s="108">
        <v>245.2</v>
      </c>
      <c r="G22" s="100">
        <f t="shared" si="3"/>
        <v>135.19999999999999</v>
      </c>
      <c r="H22" s="101">
        <v>89.5</v>
      </c>
      <c r="I22" s="100">
        <f t="shared" si="13"/>
        <v>222.90909090909091</v>
      </c>
      <c r="J22" s="100">
        <f t="shared" si="14"/>
        <v>78.993821712268314</v>
      </c>
      <c r="K22" s="34">
        <f t="shared" si="6"/>
        <v>106.60869565217391</v>
      </c>
      <c r="L22" s="104">
        <f t="shared" si="15"/>
        <v>155.69999999999999</v>
      </c>
      <c r="M22" s="104">
        <f t="shared" si="2"/>
        <v>173.96648044692739</v>
      </c>
    </row>
    <row r="23" spans="1:13" ht="15" customHeight="1" x14ac:dyDescent="0.25">
      <c r="A23" s="16" t="s">
        <v>199</v>
      </c>
      <c r="B23" s="16" t="s">
        <v>200</v>
      </c>
      <c r="C23" s="105">
        <v>86</v>
      </c>
      <c r="D23" s="101">
        <v>20</v>
      </c>
      <c r="E23" s="102">
        <v>5</v>
      </c>
      <c r="F23" s="103">
        <v>11.3</v>
      </c>
      <c r="G23" s="100">
        <f>SUM(F23-E23)</f>
        <v>6.3000000000000007</v>
      </c>
      <c r="H23" s="101">
        <v>3</v>
      </c>
      <c r="I23" s="100">
        <f t="shared" si="13"/>
        <v>226.00000000000003</v>
      </c>
      <c r="J23" s="100">
        <f t="shared" si="14"/>
        <v>3.4883720930232558</v>
      </c>
      <c r="K23" s="34">
        <f t="shared" si="6"/>
        <v>56.500000000000007</v>
      </c>
      <c r="L23" s="104">
        <f>F23-H23</f>
        <v>8.3000000000000007</v>
      </c>
      <c r="M23" s="104">
        <f>(F23/H23*100)-100</f>
        <v>276.66666666666669</v>
      </c>
    </row>
    <row r="24" spans="1:13" ht="13.2" customHeight="1" x14ac:dyDescent="0.25">
      <c r="A24" s="16" t="s">
        <v>201</v>
      </c>
      <c r="B24" s="16" t="s">
        <v>169</v>
      </c>
      <c r="C24" s="105">
        <v>44.8</v>
      </c>
      <c r="D24" s="106">
        <v>40</v>
      </c>
      <c r="E24" s="107">
        <v>10</v>
      </c>
      <c r="F24" s="108">
        <v>10</v>
      </c>
      <c r="G24" s="100">
        <f>SUM(F24-E24)</f>
        <v>0</v>
      </c>
      <c r="H24" s="101">
        <v>10.7</v>
      </c>
      <c r="I24" s="100">
        <f t="shared" si="13"/>
        <v>100</v>
      </c>
      <c r="J24" s="100">
        <f t="shared" si="14"/>
        <v>23.883928571428573</v>
      </c>
      <c r="K24" s="34">
        <f t="shared" si="6"/>
        <v>25</v>
      </c>
      <c r="L24" s="104">
        <f t="shared" si="15"/>
        <v>-0.69999999999999929</v>
      </c>
      <c r="M24" s="104">
        <f t="shared" si="2"/>
        <v>-6.5420560747663501</v>
      </c>
    </row>
    <row r="25" spans="1:13" ht="31.2" x14ac:dyDescent="0.3">
      <c r="A25" s="94" t="s">
        <v>28</v>
      </c>
      <c r="B25" s="119" t="s">
        <v>202</v>
      </c>
      <c r="C25" s="95">
        <f>C26+C31+C32</f>
        <v>9039.8000000000011</v>
      </c>
      <c r="D25" s="98">
        <f t="shared" ref="D25" si="17">D26+D31+D32</f>
        <v>9349.2999999999993</v>
      </c>
      <c r="E25" s="96">
        <f>E26+E31+E32</f>
        <v>2960</v>
      </c>
      <c r="F25" s="97">
        <f>F26+F31+F32</f>
        <v>2863.7</v>
      </c>
      <c r="G25" s="95">
        <f>SUM(F25-E25)</f>
        <v>-96.300000000000182</v>
      </c>
      <c r="H25" s="98">
        <f>H26+H31+H32</f>
        <v>2615.8999999999996</v>
      </c>
      <c r="I25" s="95">
        <f>SUM(F25/E25*100)</f>
        <v>96.746621621621614</v>
      </c>
      <c r="J25" s="95">
        <f>SUM(H25/C25*100)</f>
        <v>28.937587114759168</v>
      </c>
      <c r="K25" s="51">
        <f>SUM(F25/D25*100)</f>
        <v>30.630100649246465</v>
      </c>
      <c r="L25" s="99">
        <f>F25-H25</f>
        <v>247.80000000000018</v>
      </c>
      <c r="M25" s="99">
        <f>(F25/H25*100)-100</f>
        <v>9.472839175809483</v>
      </c>
    </row>
    <row r="26" spans="1:13" ht="30" x14ac:dyDescent="0.25">
      <c r="A26" s="16" t="s">
        <v>29</v>
      </c>
      <c r="B26" s="17" t="s">
        <v>203</v>
      </c>
      <c r="C26" s="113">
        <f>SUM(C27:C30)</f>
        <v>5768.1</v>
      </c>
      <c r="D26" s="106">
        <f>SUM(D27:D30)</f>
        <v>6009.3</v>
      </c>
      <c r="E26" s="114">
        <f>SUM(E27:E30)</f>
        <v>1510</v>
      </c>
      <c r="F26" s="108">
        <f>SUM(F27:F30)</f>
        <v>1450.1</v>
      </c>
      <c r="G26" s="100">
        <f>SUM(F26-E26)</f>
        <v>-59.900000000000091</v>
      </c>
      <c r="H26" s="106">
        <f>SUM(H27:H30)</f>
        <v>1403.3</v>
      </c>
      <c r="I26" s="100">
        <f>SUM(F26/E26*100)</f>
        <v>96.033112582781456</v>
      </c>
      <c r="J26" s="100">
        <f t="shared" ref="J26:J30" si="18">SUM(H26/C26*100)</f>
        <v>24.328635079142177</v>
      </c>
      <c r="K26" s="34">
        <f>SUM(F26/D26*100)</f>
        <v>24.130930391226929</v>
      </c>
      <c r="L26" s="104">
        <f>F26-H26</f>
        <v>46.799999999999955</v>
      </c>
      <c r="M26" s="104">
        <f t="shared" si="2"/>
        <v>3.3349960806669827</v>
      </c>
    </row>
    <row r="27" spans="1:13" ht="44.4" customHeight="1" x14ac:dyDescent="0.25">
      <c r="A27" s="115" t="s">
        <v>204</v>
      </c>
      <c r="B27" s="17" t="s">
        <v>136</v>
      </c>
      <c r="C27" s="105">
        <v>243.8</v>
      </c>
      <c r="D27" s="116">
        <v>280.8</v>
      </c>
      <c r="E27" s="107">
        <v>60</v>
      </c>
      <c r="F27" s="117">
        <v>63.6</v>
      </c>
      <c r="G27" s="100">
        <f t="shared" si="3"/>
        <v>3.6000000000000014</v>
      </c>
      <c r="H27" s="101">
        <v>55.2</v>
      </c>
      <c r="I27" s="100">
        <f>SUM(F27/E27*100)</f>
        <v>106</v>
      </c>
      <c r="J27" s="100">
        <f t="shared" si="18"/>
        <v>22.641509433962266</v>
      </c>
      <c r="K27" s="34">
        <f t="shared" ref="K27:K33" si="19">SUM(F27/D27*100)</f>
        <v>22.649572649572651</v>
      </c>
      <c r="L27" s="104">
        <f>F27-H27</f>
        <v>8.3999999999999986</v>
      </c>
      <c r="M27" s="104">
        <f t="shared" si="2"/>
        <v>15.217391304347828</v>
      </c>
    </row>
    <row r="28" spans="1:13" ht="13.95" customHeight="1" x14ac:dyDescent="0.25">
      <c r="A28" s="115" t="s">
        <v>205</v>
      </c>
      <c r="B28" s="16" t="s">
        <v>135</v>
      </c>
      <c r="C28" s="105">
        <v>1545.9</v>
      </c>
      <c r="D28" s="116">
        <v>1911.6</v>
      </c>
      <c r="E28" s="107">
        <v>500</v>
      </c>
      <c r="F28" s="117">
        <v>491.5</v>
      </c>
      <c r="G28" s="100">
        <f t="shared" si="3"/>
        <v>-8.5</v>
      </c>
      <c r="H28" s="101">
        <v>425.3</v>
      </c>
      <c r="I28" s="100">
        <f t="shared" si="13"/>
        <v>98.3</v>
      </c>
      <c r="J28" s="100">
        <f t="shared" si="18"/>
        <v>27.511481984604437</v>
      </c>
      <c r="K28" s="34">
        <f t="shared" si="19"/>
        <v>25.711445909186025</v>
      </c>
      <c r="L28" s="104">
        <f>F28-H28</f>
        <v>66.199999999999989</v>
      </c>
      <c r="M28" s="104">
        <f>(F28/H28*100)-100</f>
        <v>15.565483188337637</v>
      </c>
    </row>
    <row r="29" spans="1:13" ht="30" customHeight="1" x14ac:dyDescent="0.25">
      <c r="A29" s="115" t="s">
        <v>206</v>
      </c>
      <c r="B29" s="17" t="s">
        <v>146</v>
      </c>
      <c r="C29" s="105">
        <v>2815.5</v>
      </c>
      <c r="D29" s="116">
        <v>2966.9</v>
      </c>
      <c r="E29" s="107">
        <v>800</v>
      </c>
      <c r="F29" s="117">
        <v>765.4</v>
      </c>
      <c r="G29" s="100">
        <f t="shared" si="3"/>
        <v>-34.600000000000023</v>
      </c>
      <c r="H29" s="101">
        <v>690.2</v>
      </c>
      <c r="I29" s="100">
        <f>SUM(F29/E29*100)</f>
        <v>95.674999999999997</v>
      </c>
      <c r="J29" s="100">
        <f t="shared" si="18"/>
        <v>24.514295862191442</v>
      </c>
      <c r="K29" s="34">
        <f t="shared" si="19"/>
        <v>25.797970946105359</v>
      </c>
      <c r="L29" s="104">
        <f t="shared" ref="L29:L33" si="20">F29-H29</f>
        <v>75.199999999999932</v>
      </c>
      <c r="M29" s="104">
        <f>(F29/H29*100)-100</f>
        <v>10.895392639814531</v>
      </c>
    </row>
    <row r="30" spans="1:13" ht="19.2" customHeight="1" x14ac:dyDescent="0.25">
      <c r="A30" s="16" t="s">
        <v>207</v>
      </c>
      <c r="B30" s="17" t="s">
        <v>181</v>
      </c>
      <c r="C30" s="105">
        <v>1162.9000000000001</v>
      </c>
      <c r="D30" s="101">
        <v>850</v>
      </c>
      <c r="E30" s="102">
        <v>150</v>
      </c>
      <c r="F30" s="103">
        <v>129.6</v>
      </c>
      <c r="G30" s="100">
        <f t="shared" si="3"/>
        <v>-20.400000000000006</v>
      </c>
      <c r="H30" s="101">
        <v>232.6</v>
      </c>
      <c r="I30" s="100">
        <v>0</v>
      </c>
      <c r="J30" s="100">
        <f t="shared" si="18"/>
        <v>20.001719838335195</v>
      </c>
      <c r="K30" s="34">
        <f>SUM(F30/D30*100)</f>
        <v>15.247058823529411</v>
      </c>
      <c r="L30" s="104">
        <f t="shared" si="20"/>
        <v>-103</v>
      </c>
      <c r="M30" s="104">
        <f>(F30/H30*100)-100</f>
        <v>-44.282029234737749</v>
      </c>
    </row>
    <row r="31" spans="1:13" x14ac:dyDescent="0.25">
      <c r="A31" s="16" t="s">
        <v>31</v>
      </c>
      <c r="B31" s="16" t="s">
        <v>208</v>
      </c>
      <c r="C31" s="105">
        <v>132.30000000000001</v>
      </c>
      <c r="D31" s="106">
        <v>150</v>
      </c>
      <c r="E31" s="107">
        <v>30</v>
      </c>
      <c r="F31" s="108">
        <v>35</v>
      </c>
      <c r="G31" s="100">
        <f t="shared" si="3"/>
        <v>5</v>
      </c>
      <c r="H31" s="101">
        <v>29</v>
      </c>
      <c r="I31" s="100">
        <f t="shared" si="13"/>
        <v>116.66666666666667</v>
      </c>
      <c r="J31" s="100">
        <f t="shared" ref="J31:J37" si="21">SUM(H31/C31*100)</f>
        <v>21.919879062736204</v>
      </c>
      <c r="K31" s="34">
        <f t="shared" si="19"/>
        <v>23.333333333333332</v>
      </c>
      <c r="L31" s="104">
        <f t="shared" si="20"/>
        <v>6</v>
      </c>
      <c r="M31" s="104">
        <f t="shared" ref="M31:M33" si="22">(F31/H31*100)-100</f>
        <v>20.689655172413794</v>
      </c>
    </row>
    <row r="32" spans="1:13" ht="15.6" customHeight="1" x14ac:dyDescent="0.25">
      <c r="A32" s="16" t="s">
        <v>33</v>
      </c>
      <c r="B32" s="16" t="s">
        <v>209</v>
      </c>
      <c r="C32" s="105">
        <v>3139.4</v>
      </c>
      <c r="D32" s="106">
        <v>3190</v>
      </c>
      <c r="E32" s="107">
        <v>1420</v>
      </c>
      <c r="F32" s="108">
        <v>1378.6</v>
      </c>
      <c r="G32" s="100">
        <f>SUM(F32-E32)</f>
        <v>-41.400000000000091</v>
      </c>
      <c r="H32" s="101">
        <v>1183.5999999999999</v>
      </c>
      <c r="I32" s="100">
        <f t="shared" si="13"/>
        <v>97.084507042253506</v>
      </c>
      <c r="J32" s="100">
        <f t="shared" si="21"/>
        <v>37.701471618780651</v>
      </c>
      <c r="K32" s="34">
        <f t="shared" si="19"/>
        <v>43.21630094043887</v>
      </c>
      <c r="L32" s="104">
        <f t="shared" si="20"/>
        <v>195</v>
      </c>
      <c r="M32" s="104">
        <f>(F32/H32*100)-100</f>
        <v>16.475160527205148</v>
      </c>
    </row>
    <row r="33" spans="1:13" ht="32.4" customHeight="1" x14ac:dyDescent="0.25">
      <c r="A33" s="16" t="s">
        <v>210</v>
      </c>
      <c r="B33" s="17" t="s">
        <v>211</v>
      </c>
      <c r="C33" s="105">
        <v>3040</v>
      </c>
      <c r="D33" s="106">
        <v>3100</v>
      </c>
      <c r="E33" s="107">
        <v>1400</v>
      </c>
      <c r="F33" s="108">
        <v>1368.5</v>
      </c>
      <c r="G33" s="100">
        <f t="shared" si="3"/>
        <v>-31.5</v>
      </c>
      <c r="H33" s="101">
        <v>1174</v>
      </c>
      <c r="I33" s="100">
        <f t="shared" si="13"/>
        <v>97.75</v>
      </c>
      <c r="J33" s="100">
        <f t="shared" si="21"/>
        <v>38.618421052631582</v>
      </c>
      <c r="K33" s="34">
        <f t="shared" si="19"/>
        <v>44.145161290322584</v>
      </c>
      <c r="L33" s="104">
        <f t="shared" si="20"/>
        <v>194.5</v>
      </c>
      <c r="M33" s="104">
        <f t="shared" si="22"/>
        <v>16.567291311754701</v>
      </c>
    </row>
    <row r="34" spans="1:13" ht="33.6" customHeight="1" x14ac:dyDescent="0.3">
      <c r="A34" s="118" t="s">
        <v>34</v>
      </c>
      <c r="B34" s="119" t="s">
        <v>147</v>
      </c>
      <c r="C34" s="120">
        <v>186.9</v>
      </c>
      <c r="D34" s="121">
        <v>200</v>
      </c>
      <c r="E34" s="122">
        <v>41</v>
      </c>
      <c r="F34" s="123">
        <v>65.099999999999994</v>
      </c>
      <c r="G34" s="95">
        <f t="shared" si="3"/>
        <v>24.099999999999994</v>
      </c>
      <c r="H34" s="98">
        <v>48.1</v>
      </c>
      <c r="I34" s="95">
        <f t="shared" si="13"/>
        <v>158.78048780487802</v>
      </c>
      <c r="J34" s="95">
        <f>SUM(H34/C34*100)</f>
        <v>25.735687533440345</v>
      </c>
      <c r="K34" s="51">
        <f>SUM(F34/D34*100)</f>
        <v>32.549999999999997</v>
      </c>
      <c r="L34" s="99">
        <f>F34-H34</f>
        <v>16.999999999999993</v>
      </c>
      <c r="M34" s="99">
        <f>(F34/H34*100)-100</f>
        <v>35.343035343035325</v>
      </c>
    </row>
    <row r="35" spans="1:13" ht="15" customHeight="1" x14ac:dyDescent="0.3">
      <c r="A35" s="94" t="s">
        <v>36</v>
      </c>
      <c r="B35" s="94" t="s">
        <v>148</v>
      </c>
      <c r="C35" s="120">
        <v>1165</v>
      </c>
      <c r="D35" s="124">
        <v>577</v>
      </c>
      <c r="E35" s="122">
        <v>140</v>
      </c>
      <c r="F35" s="123">
        <v>19</v>
      </c>
      <c r="G35" s="95">
        <f t="shared" si="3"/>
        <v>-121</v>
      </c>
      <c r="H35" s="98">
        <v>193.4</v>
      </c>
      <c r="I35" s="95">
        <f t="shared" si="13"/>
        <v>13.571428571428571</v>
      </c>
      <c r="J35" s="95">
        <f t="shared" si="21"/>
        <v>16.600858369098713</v>
      </c>
      <c r="K35" s="51">
        <f>SUM(F35/D35*100)</f>
        <v>3.2928942807625647</v>
      </c>
      <c r="L35" s="99">
        <f>F35-H35</f>
        <v>-174.4</v>
      </c>
      <c r="M35" s="99">
        <f>(F35/H35*100)-100</f>
        <v>-90.175801447776635</v>
      </c>
    </row>
    <row r="36" spans="1:13" ht="48" customHeight="1" x14ac:dyDescent="0.3">
      <c r="A36" s="125" t="s">
        <v>38</v>
      </c>
      <c r="B36" s="126" t="s">
        <v>212</v>
      </c>
      <c r="C36" s="120">
        <v>321.3</v>
      </c>
      <c r="D36" s="121">
        <v>300</v>
      </c>
      <c r="E36" s="127">
        <v>75</v>
      </c>
      <c r="F36" s="123">
        <v>169.5</v>
      </c>
      <c r="G36" s="95">
        <f t="shared" si="3"/>
        <v>94.5</v>
      </c>
      <c r="H36" s="128">
        <v>64.8</v>
      </c>
      <c r="I36" s="95">
        <f t="shared" si="13"/>
        <v>225.99999999999997</v>
      </c>
      <c r="J36" s="95">
        <f t="shared" si="21"/>
        <v>20.168067226890756</v>
      </c>
      <c r="K36" s="51">
        <f>SUM(F36/D36*100)</f>
        <v>56.499999999999993</v>
      </c>
      <c r="L36" s="99">
        <f>F36-H36</f>
        <v>104.7</v>
      </c>
      <c r="M36" s="99">
        <f t="shared" ref="M36:M38" si="23">(F36/H36*100)-100</f>
        <v>161.57407407407408</v>
      </c>
    </row>
    <row r="37" spans="1:13" ht="13.5" customHeight="1" x14ac:dyDescent="0.25">
      <c r="A37" s="16" t="s">
        <v>265</v>
      </c>
      <c r="B37" s="18" t="s">
        <v>170</v>
      </c>
      <c r="C37" s="105">
        <v>119.3</v>
      </c>
      <c r="D37" s="116">
        <v>200</v>
      </c>
      <c r="E37" s="107">
        <v>50</v>
      </c>
      <c r="F37" s="108">
        <v>133.69999999999999</v>
      </c>
      <c r="G37" s="100">
        <f t="shared" si="3"/>
        <v>83.699999999999989</v>
      </c>
      <c r="H37" s="101">
        <v>45.9</v>
      </c>
      <c r="I37" s="100">
        <f t="shared" si="13"/>
        <v>267.39999999999998</v>
      </c>
      <c r="J37" s="100">
        <f t="shared" si="21"/>
        <v>38.474434199497068</v>
      </c>
      <c r="K37" s="34">
        <f>SUM(F37/D37*100)</f>
        <v>66.849999999999994</v>
      </c>
      <c r="L37" s="104">
        <f>F37-H37</f>
        <v>87.799999999999983</v>
      </c>
      <c r="M37" s="104">
        <f>(F37/H37*100)-100</f>
        <v>191.28540305010893</v>
      </c>
    </row>
    <row r="38" spans="1:13" ht="32.4" customHeight="1" x14ac:dyDescent="0.3">
      <c r="A38" s="118" t="s">
        <v>40</v>
      </c>
      <c r="B38" s="129" t="s">
        <v>213</v>
      </c>
      <c r="C38" s="120">
        <f>C7+C15+C36</f>
        <v>95113.2</v>
      </c>
      <c r="D38" s="130">
        <f t="shared" ref="D38" si="24">D7+D15+D36</f>
        <v>103081.3</v>
      </c>
      <c r="E38" s="131">
        <f>E7+E15+E36</f>
        <v>21778</v>
      </c>
      <c r="F38" s="132">
        <f>F7+F15+F36</f>
        <v>21605.399999999998</v>
      </c>
      <c r="G38" s="95">
        <f t="shared" ref="G38" si="25">SUM(F38-E38)</f>
        <v>-172.60000000000218</v>
      </c>
      <c r="H38" s="130">
        <f>H7+H15+H36</f>
        <v>19025.5</v>
      </c>
      <c r="I38" s="95">
        <f t="shared" ref="I38" si="26">SUM(F38/E38*100)</f>
        <v>99.207457066764619</v>
      </c>
      <c r="J38" s="95">
        <f t="shared" ref="J38" si="27">SUM(H38/C38*100)</f>
        <v>20.003006943305451</v>
      </c>
      <c r="K38" s="51">
        <f>SUM(F38/D38*100)</f>
        <v>20.959572686801582</v>
      </c>
      <c r="L38" s="99">
        <f>F38-H38</f>
        <v>2579.8999999999978</v>
      </c>
      <c r="M38" s="99">
        <f t="shared" si="23"/>
        <v>13.560221807574038</v>
      </c>
    </row>
    <row r="39" spans="1:13" ht="15.6" x14ac:dyDescent="0.3">
      <c r="A39" s="94" t="s">
        <v>41</v>
      </c>
      <c r="B39" s="94" t="s">
        <v>214</v>
      </c>
      <c r="C39" s="95">
        <f>C40+C46</f>
        <v>43006.5</v>
      </c>
      <c r="D39" s="98">
        <f>D40+D46</f>
        <v>59491.5</v>
      </c>
      <c r="E39" s="96">
        <f>E40+E46</f>
        <v>13650.5</v>
      </c>
      <c r="F39" s="97">
        <f>F40+F46</f>
        <v>10866.1</v>
      </c>
      <c r="G39" s="95">
        <f>SUM(F39-E39)</f>
        <v>-2784.3999999999996</v>
      </c>
      <c r="H39" s="98">
        <f>H40+H46</f>
        <v>9187.2999999999993</v>
      </c>
      <c r="I39" s="95">
        <f>SUM(F39/E39*100)</f>
        <v>79.602212373173145</v>
      </c>
      <c r="J39" s="95">
        <f>SUM(H39/C39*100)</f>
        <v>21.362584725564737</v>
      </c>
      <c r="K39" s="51">
        <f t="shared" ref="K39" si="28">SUM(F39/D39*100)</f>
        <v>18.264962221493828</v>
      </c>
      <c r="L39" s="99">
        <f t="shared" ref="L39" si="29">F39-H39</f>
        <v>1678.8000000000011</v>
      </c>
      <c r="M39" s="99">
        <f>(F39/H39*100)-100</f>
        <v>18.273050841923094</v>
      </c>
    </row>
    <row r="40" spans="1:13" ht="31.2" customHeight="1" x14ac:dyDescent="0.3">
      <c r="A40" s="118" t="s">
        <v>42</v>
      </c>
      <c r="B40" s="119" t="s">
        <v>215</v>
      </c>
      <c r="C40" s="95">
        <f>C41+C42+C43+C44+C45</f>
        <v>40891.4</v>
      </c>
      <c r="D40" s="98">
        <f>D41+D42+D43+D44+D45</f>
        <v>48824.2</v>
      </c>
      <c r="E40" s="96">
        <f t="shared" ref="E40" si="30">E41+E42+E43+E44+E45</f>
        <v>11609.8</v>
      </c>
      <c r="F40" s="97">
        <f>F41+F42+F43+F44+F45</f>
        <v>10810.5</v>
      </c>
      <c r="G40" s="95">
        <f>SUM(F40-E40)</f>
        <v>-799.29999999999927</v>
      </c>
      <c r="H40" s="98">
        <f>H41+H42+H43+H44+H45</f>
        <v>8540.5</v>
      </c>
      <c r="I40" s="95">
        <f>SUM(F40/E40*100)</f>
        <v>93.115299143826775</v>
      </c>
      <c r="J40" s="95">
        <f>SUM(H40/C40*100)</f>
        <v>20.885809730163309</v>
      </c>
      <c r="K40" s="51">
        <f>SUM(F40/D40*100)</f>
        <v>22.141683837113561</v>
      </c>
      <c r="L40" s="99">
        <f>F40-H40</f>
        <v>2270</v>
      </c>
      <c r="M40" s="99">
        <f>(F40/H40*100)-100</f>
        <v>26.579240091329552</v>
      </c>
    </row>
    <row r="41" spans="1:13" ht="29.4" customHeight="1" x14ac:dyDescent="0.25">
      <c r="A41" s="16" t="s">
        <v>43</v>
      </c>
      <c r="B41" s="133" t="s">
        <v>216</v>
      </c>
      <c r="C41" s="105">
        <v>7134.9</v>
      </c>
      <c r="D41" s="116">
        <v>8008.8</v>
      </c>
      <c r="E41" s="107">
        <v>2369.6</v>
      </c>
      <c r="F41" s="117">
        <v>2369.6</v>
      </c>
      <c r="G41" s="100">
        <f t="shared" ref="G41:G44" si="31">SUM(F41-E41)</f>
        <v>0</v>
      </c>
      <c r="H41" s="101">
        <v>1903.5</v>
      </c>
      <c r="I41" s="100">
        <f t="shared" ref="I41:I43" si="32">SUM(F41/E41*100)</f>
        <v>100</v>
      </c>
      <c r="J41" s="100">
        <f t="shared" ref="J41:J45" si="33">SUM(H41/C41*100)</f>
        <v>26.678720094184921</v>
      </c>
      <c r="K41" s="34">
        <f t="shared" ref="K41:K45" si="34">SUM(F41/D41*100)</f>
        <v>29.587453800819098</v>
      </c>
      <c r="L41" s="104">
        <f t="shared" ref="L41:L44" si="35">F41-H41</f>
        <v>466.09999999999991</v>
      </c>
      <c r="M41" s="104">
        <f t="shared" ref="M41:M45" si="36">(F41/H41*100)-100</f>
        <v>24.48647228789072</v>
      </c>
    </row>
    <row r="42" spans="1:13" ht="16.5" customHeight="1" x14ac:dyDescent="0.25">
      <c r="A42" s="16" t="s">
        <v>44</v>
      </c>
      <c r="B42" s="16" t="s">
        <v>217</v>
      </c>
      <c r="C42" s="105">
        <v>26898.3</v>
      </c>
      <c r="D42" s="106">
        <f>30866.2+105.5</f>
        <v>30971.7</v>
      </c>
      <c r="E42" s="107">
        <f>7702.7+40</f>
        <v>7742.7</v>
      </c>
      <c r="F42" s="108">
        <f>7702.7+40</f>
        <v>7742.7</v>
      </c>
      <c r="G42" s="100">
        <f t="shared" si="31"/>
        <v>0</v>
      </c>
      <c r="H42" s="101">
        <v>6237.9</v>
      </c>
      <c r="I42" s="100">
        <f t="shared" si="32"/>
        <v>100</v>
      </c>
      <c r="J42" s="100">
        <f t="shared" si="33"/>
        <v>23.190684913172952</v>
      </c>
      <c r="K42" s="34">
        <f t="shared" si="34"/>
        <v>24.9992735303519</v>
      </c>
      <c r="L42" s="104">
        <f>F42-H42</f>
        <v>1504.8000000000002</v>
      </c>
      <c r="M42" s="104">
        <f t="shared" si="36"/>
        <v>24.123503102005486</v>
      </c>
    </row>
    <row r="43" spans="1:13" ht="15.6" customHeight="1" x14ac:dyDescent="0.25">
      <c r="A43" s="115" t="s">
        <v>46</v>
      </c>
      <c r="B43" s="17" t="s">
        <v>218</v>
      </c>
      <c r="C43" s="105">
        <v>367.8</v>
      </c>
      <c r="D43" s="110">
        <v>360.2</v>
      </c>
      <c r="E43" s="107">
        <v>90</v>
      </c>
      <c r="F43" s="117">
        <v>90</v>
      </c>
      <c r="G43" s="100">
        <f t="shared" si="31"/>
        <v>0</v>
      </c>
      <c r="H43" s="101">
        <v>91.9</v>
      </c>
      <c r="I43" s="100">
        <f t="shared" si="32"/>
        <v>100</v>
      </c>
      <c r="J43" s="100">
        <f>SUM(H43/C43*100)</f>
        <v>24.986405655247417</v>
      </c>
      <c r="K43" s="34">
        <f>SUM(F43/D43*100)</f>
        <v>24.986118822876179</v>
      </c>
      <c r="L43" s="104">
        <f>F43-H43</f>
        <v>-1.9000000000000057</v>
      </c>
      <c r="M43" s="104">
        <f>(F43/H43*100)-100</f>
        <v>-2.0674646354733426</v>
      </c>
    </row>
    <row r="44" spans="1:13" ht="46.95" customHeight="1" x14ac:dyDescent="0.25">
      <c r="A44" s="16" t="s">
        <v>47</v>
      </c>
      <c r="B44" s="133" t="s">
        <v>219</v>
      </c>
      <c r="C44" s="134">
        <v>112.5</v>
      </c>
      <c r="D44" s="135">
        <v>127.4</v>
      </c>
      <c r="E44" s="107">
        <v>32</v>
      </c>
      <c r="F44" s="117">
        <v>32</v>
      </c>
      <c r="G44" s="100">
        <f t="shared" si="31"/>
        <v>0</v>
      </c>
      <c r="H44" s="101">
        <v>28</v>
      </c>
      <c r="I44" s="100">
        <f>SUM(F44/E44*100)</f>
        <v>100</v>
      </c>
      <c r="J44" s="100">
        <f t="shared" si="33"/>
        <v>24.888888888888889</v>
      </c>
      <c r="K44" s="34">
        <f t="shared" si="34"/>
        <v>25.117739403453687</v>
      </c>
      <c r="L44" s="104">
        <f t="shared" si="35"/>
        <v>4</v>
      </c>
      <c r="M44" s="104">
        <f t="shared" si="36"/>
        <v>14.285714285714278</v>
      </c>
    </row>
    <row r="45" spans="1:13" ht="16.5" customHeight="1" x14ac:dyDescent="0.25">
      <c r="A45" s="16" t="s">
        <v>49</v>
      </c>
      <c r="B45" s="16" t="s">
        <v>220</v>
      </c>
      <c r="C45" s="134">
        <v>6377.9</v>
      </c>
      <c r="D45" s="106">
        <f>9461.6-105.5</f>
        <v>9356.1</v>
      </c>
      <c r="E45" s="107">
        <f>1415.5-40</f>
        <v>1375.5</v>
      </c>
      <c r="F45" s="108">
        <f>616.2-40</f>
        <v>576.20000000000005</v>
      </c>
      <c r="G45" s="100">
        <f>SUM(F45-E45)</f>
        <v>-799.3</v>
      </c>
      <c r="H45" s="101">
        <v>279.2</v>
      </c>
      <c r="I45" s="100">
        <f t="shared" ref="I45" si="37">SUM(F45/E45*100)</f>
        <v>41.890221737549986</v>
      </c>
      <c r="J45" s="100">
        <f t="shared" si="33"/>
        <v>4.3776164568274822</v>
      </c>
      <c r="K45" s="34">
        <f t="shared" si="34"/>
        <v>6.1585489680529282</v>
      </c>
      <c r="L45" s="104">
        <f>F45-H45</f>
        <v>297.00000000000006</v>
      </c>
      <c r="M45" s="104">
        <f t="shared" si="36"/>
        <v>106.37535816618913</v>
      </c>
    </row>
    <row r="46" spans="1:13" ht="46.2" customHeight="1" x14ac:dyDescent="0.3">
      <c r="A46" s="118" t="s">
        <v>50</v>
      </c>
      <c r="B46" s="119" t="s">
        <v>221</v>
      </c>
      <c r="C46" s="95">
        <v>2115.1</v>
      </c>
      <c r="D46" s="98">
        <v>10667.3</v>
      </c>
      <c r="E46" s="96">
        <v>2040.7</v>
      </c>
      <c r="F46" s="97">
        <v>55.6</v>
      </c>
      <c r="G46" s="95">
        <f t="shared" ref="G46:G47" si="38">SUM(F46-E46)</f>
        <v>-1985.1000000000001</v>
      </c>
      <c r="H46" s="98">
        <v>646.79999999999995</v>
      </c>
      <c r="I46" s="95">
        <f>SUM(F46/E46*100)</f>
        <v>2.7245552996520801</v>
      </c>
      <c r="J46" s="95">
        <f>SUM(H46/C46*100)</f>
        <v>30.580114415394071</v>
      </c>
      <c r="K46" s="51">
        <f>SUM(F46/D46*100)</f>
        <v>0.52121905261875079</v>
      </c>
      <c r="L46" s="99">
        <f>F46-H46</f>
        <v>-591.19999999999993</v>
      </c>
      <c r="M46" s="99">
        <f>(F46/H46*100)-100</f>
        <v>-91.403834260977121</v>
      </c>
    </row>
    <row r="47" spans="1:13" ht="15.6" x14ac:dyDescent="0.3">
      <c r="A47" s="19" t="s">
        <v>52</v>
      </c>
      <c r="B47" s="19" t="s">
        <v>222</v>
      </c>
      <c r="C47" s="136">
        <f>C38+C39</f>
        <v>138119.70000000001</v>
      </c>
      <c r="D47" s="137">
        <f t="shared" ref="D47:H47" si="39">D38+D39</f>
        <v>162572.79999999999</v>
      </c>
      <c r="E47" s="138">
        <f t="shared" si="39"/>
        <v>35428.5</v>
      </c>
      <c r="F47" s="139">
        <f t="shared" si="39"/>
        <v>32471.5</v>
      </c>
      <c r="G47" s="95">
        <f t="shared" si="38"/>
        <v>-2957</v>
      </c>
      <c r="H47" s="137">
        <f t="shared" si="39"/>
        <v>28212.799999999999</v>
      </c>
      <c r="I47" s="95">
        <f>SUM(F47/E47*100)</f>
        <v>91.653612204863322</v>
      </c>
      <c r="J47" s="95">
        <f t="shared" ref="J47" si="40">SUM(H47/C47*100)</f>
        <v>20.426340341023039</v>
      </c>
      <c r="K47" s="51">
        <f t="shared" ref="K47" si="41">SUM(F47/D47*100)</f>
        <v>19.973513404456344</v>
      </c>
      <c r="L47" s="99">
        <f>F47-H47</f>
        <v>4258.7000000000007</v>
      </c>
      <c r="M47" s="99">
        <f>(F47/H47*100)-100</f>
        <v>15.094921454091775</v>
      </c>
    </row>
    <row r="48" spans="1:13" x14ac:dyDescent="0.25">
      <c r="H48" s="10"/>
    </row>
    <row r="49" spans="6:12" x14ac:dyDescent="0.25">
      <c r="H49" s="10"/>
      <c r="K49" s="179"/>
      <c r="L49" s="179"/>
    </row>
    <row r="50" spans="6:12" x14ac:dyDescent="0.25">
      <c r="F50" s="20"/>
      <c r="G50" s="20"/>
      <c r="H50" s="10"/>
    </row>
    <row r="51" spans="6:12" x14ac:dyDescent="0.25">
      <c r="H51" s="10"/>
    </row>
    <row r="52" spans="6:12" x14ac:dyDescent="0.25">
      <c r="H52" s="10"/>
    </row>
    <row r="53" spans="6:12" x14ac:dyDescent="0.25">
      <c r="H53" s="10"/>
    </row>
    <row r="54" spans="6:12" x14ac:dyDescent="0.25">
      <c r="H54" s="10"/>
    </row>
    <row r="55" spans="6:12" x14ac:dyDescent="0.25">
      <c r="H55" s="10"/>
    </row>
    <row r="56" spans="6:12" x14ac:dyDescent="0.25">
      <c r="H56" s="10"/>
    </row>
    <row r="57" spans="6:12" x14ac:dyDescent="0.25">
      <c r="H57" s="10"/>
    </row>
    <row r="58" spans="6:12" x14ac:dyDescent="0.25">
      <c r="H58" s="10"/>
    </row>
    <row r="59" spans="6:12" x14ac:dyDescent="0.25">
      <c r="H59" s="10"/>
    </row>
    <row r="60" spans="6:12" x14ac:dyDescent="0.25">
      <c r="H60" s="10"/>
    </row>
    <row r="61" spans="6:12" x14ac:dyDescent="0.25">
      <c r="H61" s="10"/>
    </row>
    <row r="62" spans="6:12" x14ac:dyDescent="0.25">
      <c r="H62" s="10"/>
    </row>
    <row r="63" spans="6:12" x14ac:dyDescent="0.25">
      <c r="H63" s="10"/>
    </row>
    <row r="64" spans="6:12" x14ac:dyDescent="0.25">
      <c r="H64" s="10"/>
    </row>
    <row r="65" spans="8:8" x14ac:dyDescent="0.25">
      <c r="H65" s="10"/>
    </row>
    <row r="66" spans="8:8" x14ac:dyDescent="0.25">
      <c r="H66" s="10"/>
    </row>
    <row r="67" spans="8:8" x14ac:dyDescent="0.25">
      <c r="H67" s="10"/>
    </row>
    <row r="68" spans="8:8" x14ac:dyDescent="0.25">
      <c r="H68" s="10"/>
    </row>
    <row r="69" spans="8:8" x14ac:dyDescent="0.25">
      <c r="H69" s="10"/>
    </row>
    <row r="70" spans="8:8" x14ac:dyDescent="0.25">
      <c r="H70" s="10"/>
    </row>
    <row r="71" spans="8:8" x14ac:dyDescent="0.25">
      <c r="H71" s="10"/>
    </row>
    <row r="72" spans="8:8" x14ac:dyDescent="0.25">
      <c r="H72" s="10"/>
    </row>
    <row r="73" spans="8:8" x14ac:dyDescent="0.25">
      <c r="H73" s="10"/>
    </row>
    <row r="74" spans="8:8" x14ac:dyDescent="0.25">
      <c r="H74" s="10"/>
    </row>
    <row r="75" spans="8:8" x14ac:dyDescent="0.25">
      <c r="H75" s="10"/>
    </row>
    <row r="76" spans="8:8" x14ac:dyDescent="0.25">
      <c r="H76" s="10"/>
    </row>
    <row r="77" spans="8:8" x14ac:dyDescent="0.25">
      <c r="H77" s="10"/>
    </row>
    <row r="78" spans="8:8" x14ac:dyDescent="0.25">
      <c r="H78" s="10"/>
    </row>
    <row r="79" spans="8:8" x14ac:dyDescent="0.25">
      <c r="H79" s="10"/>
    </row>
    <row r="80" spans="8:8" x14ac:dyDescent="0.25">
      <c r="H80" s="10"/>
    </row>
    <row r="81" spans="8:8" x14ac:dyDescent="0.25">
      <c r="H81" s="10"/>
    </row>
    <row r="82" spans="8:8" x14ac:dyDescent="0.25">
      <c r="H82" s="10"/>
    </row>
    <row r="83" spans="8:8" x14ac:dyDescent="0.25">
      <c r="H83" s="10"/>
    </row>
    <row r="84" spans="8:8" x14ac:dyDescent="0.25">
      <c r="H84" s="10"/>
    </row>
    <row r="85" spans="8:8" x14ac:dyDescent="0.25">
      <c r="H85" s="10"/>
    </row>
    <row r="86" spans="8:8" x14ac:dyDescent="0.25">
      <c r="H86" s="10"/>
    </row>
    <row r="87" spans="8:8" x14ac:dyDescent="0.25">
      <c r="H87" s="10"/>
    </row>
    <row r="88" spans="8:8" x14ac:dyDescent="0.25">
      <c r="H88" s="10"/>
    </row>
    <row r="89" spans="8:8" x14ac:dyDescent="0.25">
      <c r="H89" s="10"/>
    </row>
    <row r="90" spans="8:8" x14ac:dyDescent="0.25">
      <c r="H90" s="10"/>
    </row>
    <row r="91" spans="8:8" x14ac:dyDescent="0.25">
      <c r="H91" s="10"/>
    </row>
    <row r="92" spans="8:8" x14ac:dyDescent="0.25">
      <c r="H92" s="10"/>
    </row>
    <row r="93" spans="8:8" x14ac:dyDescent="0.25">
      <c r="H93" s="10"/>
    </row>
    <row r="94" spans="8:8" x14ac:dyDescent="0.25">
      <c r="H94" s="10"/>
    </row>
    <row r="95" spans="8:8" x14ac:dyDescent="0.25">
      <c r="H95" s="10"/>
    </row>
    <row r="96" spans="8:8" x14ac:dyDescent="0.25">
      <c r="H96" s="10"/>
    </row>
    <row r="97" spans="8:8" x14ac:dyDescent="0.25">
      <c r="H97" s="10"/>
    </row>
    <row r="98" spans="8:8" x14ac:dyDescent="0.25">
      <c r="H98" s="10"/>
    </row>
    <row r="99" spans="8:8" x14ac:dyDescent="0.25">
      <c r="H99" s="10"/>
    </row>
    <row r="100" spans="8:8" x14ac:dyDescent="0.25">
      <c r="H100" s="10"/>
    </row>
    <row r="101" spans="8:8" x14ac:dyDescent="0.25">
      <c r="H101" s="10"/>
    </row>
    <row r="102" spans="8:8" x14ac:dyDescent="0.25">
      <c r="H102" s="10"/>
    </row>
    <row r="103" spans="8:8" x14ac:dyDescent="0.25">
      <c r="H103" s="10"/>
    </row>
    <row r="104" spans="8:8" x14ac:dyDescent="0.25">
      <c r="H104" s="10"/>
    </row>
    <row r="105" spans="8:8" x14ac:dyDescent="0.25">
      <c r="H105" s="10"/>
    </row>
    <row r="106" spans="8:8" x14ac:dyDescent="0.25">
      <c r="H106" s="10"/>
    </row>
    <row r="107" spans="8:8" x14ac:dyDescent="0.25">
      <c r="H107" s="10"/>
    </row>
    <row r="108" spans="8:8" x14ac:dyDescent="0.25">
      <c r="H108" s="10"/>
    </row>
    <row r="109" spans="8:8" x14ac:dyDescent="0.25">
      <c r="H109" s="10"/>
    </row>
    <row r="110" spans="8:8" x14ac:dyDescent="0.25">
      <c r="H110" s="10"/>
    </row>
    <row r="111" spans="8:8" x14ac:dyDescent="0.25">
      <c r="H111" s="10"/>
    </row>
    <row r="112" spans="8:8" x14ac:dyDescent="0.25">
      <c r="H112" s="10"/>
    </row>
    <row r="113" spans="8:8" x14ac:dyDescent="0.25">
      <c r="H113" s="10"/>
    </row>
    <row r="114" spans="8:8" x14ac:dyDescent="0.25">
      <c r="H114" s="10"/>
    </row>
    <row r="115" spans="8:8" x14ac:dyDescent="0.25">
      <c r="H115" s="10"/>
    </row>
    <row r="116" spans="8:8" x14ac:dyDescent="0.25">
      <c r="H116" s="10"/>
    </row>
    <row r="117" spans="8:8" x14ac:dyDescent="0.25">
      <c r="H117" s="10"/>
    </row>
    <row r="118" spans="8:8" x14ac:dyDescent="0.25">
      <c r="H118" s="10"/>
    </row>
    <row r="119" spans="8:8" x14ac:dyDescent="0.25">
      <c r="H119" s="10"/>
    </row>
    <row r="120" spans="8:8" x14ac:dyDescent="0.25">
      <c r="H120" s="10"/>
    </row>
    <row r="121" spans="8:8" x14ac:dyDescent="0.25">
      <c r="H121" s="10"/>
    </row>
    <row r="122" spans="8:8" x14ac:dyDescent="0.25">
      <c r="H122" s="10"/>
    </row>
    <row r="123" spans="8:8" x14ac:dyDescent="0.25">
      <c r="H123" s="10"/>
    </row>
    <row r="124" spans="8:8" x14ac:dyDescent="0.25">
      <c r="H124" s="10"/>
    </row>
    <row r="125" spans="8:8" x14ac:dyDescent="0.25">
      <c r="H125" s="10"/>
    </row>
    <row r="126" spans="8:8" x14ac:dyDescent="0.25">
      <c r="H126" s="10"/>
    </row>
    <row r="127" spans="8:8" x14ac:dyDescent="0.25">
      <c r="H127" s="10"/>
    </row>
    <row r="128" spans="8:8" x14ac:dyDescent="0.25">
      <c r="H128" s="10"/>
    </row>
    <row r="129" spans="8:8" x14ac:dyDescent="0.25">
      <c r="H129" s="10"/>
    </row>
    <row r="130" spans="8:8" x14ac:dyDescent="0.25">
      <c r="H130" s="10"/>
    </row>
    <row r="131" spans="8:8" x14ac:dyDescent="0.25">
      <c r="H131" s="10"/>
    </row>
    <row r="132" spans="8:8" x14ac:dyDescent="0.25">
      <c r="H132" s="10"/>
    </row>
    <row r="133" spans="8:8" x14ac:dyDescent="0.25">
      <c r="H133" s="10"/>
    </row>
    <row r="134" spans="8:8" x14ac:dyDescent="0.25">
      <c r="H134" s="10"/>
    </row>
    <row r="135" spans="8:8" x14ac:dyDescent="0.25">
      <c r="H135" s="10"/>
    </row>
    <row r="136" spans="8:8" x14ac:dyDescent="0.25">
      <c r="H136" s="10"/>
    </row>
    <row r="137" spans="8:8" x14ac:dyDescent="0.25">
      <c r="H137" s="10"/>
    </row>
    <row r="138" spans="8:8" x14ac:dyDescent="0.25">
      <c r="H138" s="10"/>
    </row>
    <row r="139" spans="8:8" x14ac:dyDescent="0.25">
      <c r="H139" s="10"/>
    </row>
    <row r="140" spans="8:8" x14ac:dyDescent="0.25">
      <c r="H140" s="10"/>
    </row>
    <row r="141" spans="8:8" x14ac:dyDescent="0.25">
      <c r="H141" s="10"/>
    </row>
    <row r="142" spans="8:8" x14ac:dyDescent="0.25">
      <c r="H142" s="10"/>
    </row>
    <row r="143" spans="8:8" x14ac:dyDescent="0.25">
      <c r="H143" s="10"/>
    </row>
    <row r="144" spans="8:8" x14ac:dyDescent="0.25">
      <c r="H144" s="10"/>
    </row>
    <row r="145" spans="8:8" x14ac:dyDescent="0.25">
      <c r="H145" s="10"/>
    </row>
    <row r="146" spans="8:8" x14ac:dyDescent="0.25">
      <c r="H146" s="10"/>
    </row>
    <row r="147" spans="8:8" x14ac:dyDescent="0.25">
      <c r="H147" s="10"/>
    </row>
    <row r="148" spans="8:8" x14ac:dyDescent="0.25">
      <c r="H148" s="10"/>
    </row>
    <row r="149" spans="8:8" x14ac:dyDescent="0.25">
      <c r="H149" s="10"/>
    </row>
    <row r="150" spans="8:8" x14ac:dyDescent="0.25">
      <c r="H150" s="10"/>
    </row>
    <row r="151" spans="8:8" x14ac:dyDescent="0.25">
      <c r="H151" s="10"/>
    </row>
    <row r="152" spans="8:8" x14ac:dyDescent="0.25">
      <c r="H152" s="10"/>
    </row>
    <row r="153" spans="8:8" x14ac:dyDescent="0.25">
      <c r="H153" s="10"/>
    </row>
    <row r="154" spans="8:8" x14ac:dyDescent="0.25">
      <c r="H154" s="10"/>
    </row>
    <row r="155" spans="8:8" x14ac:dyDescent="0.25">
      <c r="H155" s="10"/>
    </row>
    <row r="156" spans="8:8" x14ac:dyDescent="0.25">
      <c r="H156" s="10"/>
    </row>
    <row r="157" spans="8:8" x14ac:dyDescent="0.25">
      <c r="H157" s="10"/>
    </row>
    <row r="158" spans="8:8" x14ac:dyDescent="0.25">
      <c r="H158" s="10"/>
    </row>
    <row r="159" spans="8:8" x14ac:dyDescent="0.25">
      <c r="H159" s="10"/>
    </row>
    <row r="160" spans="8:8" x14ac:dyDescent="0.25">
      <c r="H160" s="10"/>
    </row>
    <row r="161" spans="8:8" x14ac:dyDescent="0.25">
      <c r="H161" s="10"/>
    </row>
    <row r="162" spans="8:8" x14ac:dyDescent="0.25">
      <c r="H162" s="10"/>
    </row>
  </sheetData>
  <mergeCells count="12">
    <mergeCell ref="L1:M1"/>
    <mergeCell ref="K49:L49"/>
    <mergeCell ref="L5:M5"/>
    <mergeCell ref="A3:M3"/>
    <mergeCell ref="L4:M4"/>
    <mergeCell ref="A5:A6"/>
    <mergeCell ref="B5:B6"/>
    <mergeCell ref="C5:C6"/>
    <mergeCell ref="D5:D6"/>
    <mergeCell ref="E5:G5"/>
    <mergeCell ref="H5:H6"/>
    <mergeCell ref="I5:K5"/>
  </mergeCells>
  <phoneticPr fontId="0" type="noConversion"/>
  <pageMargins left="0" right="0" top="0.27559055118110237" bottom="0" header="0.51181102362204722" footer="0"/>
  <pageSetup paperSize="9" orientation="landscape" r:id="rId1"/>
  <headerFooter differentFirst="1"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52"/>
  <sheetViews>
    <sheetView zoomScaleNormal="100" workbookViewId="0"/>
  </sheetViews>
  <sheetFormatPr defaultRowHeight="13.2" x14ac:dyDescent="0.25"/>
  <cols>
    <col min="1" max="1" width="5.109375" customWidth="1"/>
    <col min="4" max="4" width="7.44140625" customWidth="1"/>
    <col min="5" max="5" width="19.44140625" customWidth="1"/>
    <col min="6" max="6" width="12.6640625" customWidth="1"/>
    <col min="7" max="7" width="9.44140625" customWidth="1"/>
    <col min="8" max="8" width="9.5546875" customWidth="1"/>
    <col min="9" max="9" width="8.6640625" customWidth="1"/>
    <col min="10" max="10" width="10.6640625" customWidth="1"/>
  </cols>
  <sheetData>
    <row r="1" spans="1:11" ht="15" x14ac:dyDescent="0.25">
      <c r="A1" s="10"/>
      <c r="B1" s="10"/>
      <c r="C1" s="10"/>
      <c r="D1" s="10"/>
      <c r="E1" s="10"/>
      <c r="F1" s="10"/>
      <c r="G1" s="10"/>
      <c r="H1" s="10"/>
      <c r="I1" s="10"/>
      <c r="J1" s="11" t="s">
        <v>101</v>
      </c>
    </row>
    <row r="2" spans="1:11" ht="15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</row>
    <row r="3" spans="1:11" ht="15.6" x14ac:dyDescent="0.3">
      <c r="A3" s="182" t="s">
        <v>252</v>
      </c>
      <c r="B3" s="182"/>
      <c r="C3" s="182"/>
      <c r="D3" s="182"/>
      <c r="E3" s="182"/>
      <c r="F3" s="182"/>
      <c r="G3" s="182"/>
      <c r="H3" s="182"/>
      <c r="I3" s="182"/>
      <c r="J3" s="182"/>
    </row>
    <row r="4" spans="1:11" ht="15.6" x14ac:dyDescent="0.3">
      <c r="A4" s="182" t="s">
        <v>223</v>
      </c>
      <c r="B4" s="182"/>
      <c r="C4" s="182"/>
      <c r="D4" s="182"/>
      <c r="E4" s="182"/>
      <c r="F4" s="182"/>
      <c r="G4" s="182"/>
      <c r="H4" s="182"/>
      <c r="I4" s="182"/>
      <c r="J4" s="182"/>
    </row>
    <row r="5" spans="1:11" ht="15" x14ac:dyDescent="0.25">
      <c r="A5" s="10"/>
      <c r="B5" s="10"/>
      <c r="C5" s="10"/>
      <c r="D5" s="10"/>
      <c r="E5" s="10"/>
      <c r="F5" s="10"/>
      <c r="G5" s="10"/>
      <c r="H5" s="10"/>
      <c r="I5" s="183" t="s">
        <v>9</v>
      </c>
      <c r="J5" s="183"/>
    </row>
    <row r="6" spans="1:11" ht="15.75" customHeight="1" x14ac:dyDescent="0.25">
      <c r="A6" s="206" t="s">
        <v>224</v>
      </c>
      <c r="B6" s="200" t="s">
        <v>11</v>
      </c>
      <c r="C6" s="201"/>
      <c r="D6" s="201"/>
      <c r="E6" s="202"/>
      <c r="F6" s="206" t="s">
        <v>12</v>
      </c>
      <c r="G6" s="206" t="s">
        <v>139</v>
      </c>
      <c r="H6" s="208" t="s">
        <v>13</v>
      </c>
      <c r="I6" s="210" t="s">
        <v>8</v>
      </c>
      <c r="J6" s="211"/>
    </row>
    <row r="7" spans="1:11" ht="30.75" customHeight="1" x14ac:dyDescent="0.25">
      <c r="A7" s="207"/>
      <c r="B7" s="203"/>
      <c r="C7" s="204"/>
      <c r="D7" s="204"/>
      <c r="E7" s="205"/>
      <c r="F7" s="207"/>
      <c r="G7" s="207"/>
      <c r="H7" s="209"/>
      <c r="I7" s="24" t="s">
        <v>151</v>
      </c>
      <c r="J7" s="14" t="s">
        <v>152</v>
      </c>
    </row>
    <row r="8" spans="1:11" ht="15" x14ac:dyDescent="0.25">
      <c r="A8" s="25" t="s">
        <v>0</v>
      </c>
      <c r="B8" s="191" t="s">
        <v>14</v>
      </c>
      <c r="C8" s="192"/>
      <c r="D8" s="192"/>
      <c r="E8" s="193"/>
      <c r="F8" s="25">
        <v>140</v>
      </c>
      <c r="G8" s="25">
        <v>42.4</v>
      </c>
      <c r="H8" s="83">
        <v>42.6</v>
      </c>
      <c r="I8" s="27">
        <f t="shared" ref="I8:I48" si="0">SUM(H8/F8*100)</f>
        <v>30.428571428571427</v>
      </c>
      <c r="J8" s="27">
        <f t="shared" ref="J8:J49" si="1">SUM(H8/G8*100)</f>
        <v>100.47169811320755</v>
      </c>
    </row>
    <row r="9" spans="1:11" ht="15" x14ac:dyDescent="0.25">
      <c r="A9" s="25" t="s">
        <v>1</v>
      </c>
      <c r="B9" s="191" t="s">
        <v>15</v>
      </c>
      <c r="C9" s="192"/>
      <c r="D9" s="192"/>
      <c r="E9" s="193"/>
      <c r="F9" s="25">
        <v>98.6</v>
      </c>
      <c r="G9" s="25">
        <f>25+2</f>
        <v>27</v>
      </c>
      <c r="H9" s="83">
        <v>23.7</v>
      </c>
      <c r="I9" s="27">
        <f t="shared" si="0"/>
        <v>24.036511156186613</v>
      </c>
      <c r="J9" s="27">
        <f t="shared" si="1"/>
        <v>87.777777777777771</v>
      </c>
    </row>
    <row r="10" spans="1:11" ht="15" x14ac:dyDescent="0.25">
      <c r="A10" s="25" t="s">
        <v>2</v>
      </c>
      <c r="B10" s="191" t="s">
        <v>182</v>
      </c>
      <c r="C10" s="192"/>
      <c r="D10" s="192"/>
      <c r="E10" s="193"/>
      <c r="F10" s="25">
        <v>95.4</v>
      </c>
      <c r="G10" s="25">
        <v>25</v>
      </c>
      <c r="H10" s="83">
        <v>22.7</v>
      </c>
      <c r="I10" s="27">
        <f t="shared" si="0"/>
        <v>23.79454926624738</v>
      </c>
      <c r="J10" s="27">
        <f t="shared" si="1"/>
        <v>90.8</v>
      </c>
    </row>
    <row r="11" spans="1:11" ht="15" x14ac:dyDescent="0.25">
      <c r="A11" s="25" t="s">
        <v>3</v>
      </c>
      <c r="B11" s="191" t="s">
        <v>16</v>
      </c>
      <c r="C11" s="192"/>
      <c r="D11" s="192"/>
      <c r="E11" s="193"/>
      <c r="F11" s="25">
        <v>46.9</v>
      </c>
      <c r="G11" s="25">
        <v>13</v>
      </c>
      <c r="H11" s="83">
        <v>10.8</v>
      </c>
      <c r="I11" s="27">
        <f t="shared" si="0"/>
        <v>23.027718550106613</v>
      </c>
      <c r="J11" s="27">
        <f t="shared" si="1"/>
        <v>83.07692307692308</v>
      </c>
    </row>
    <row r="12" spans="1:11" ht="15" x14ac:dyDescent="0.25">
      <c r="A12" s="25" t="s">
        <v>4</v>
      </c>
      <c r="B12" s="191" t="s">
        <v>183</v>
      </c>
      <c r="C12" s="192"/>
      <c r="D12" s="192"/>
      <c r="E12" s="193"/>
      <c r="F12" s="25">
        <v>123.1</v>
      </c>
      <c r="G12" s="25">
        <v>35</v>
      </c>
      <c r="H12" s="83">
        <v>43.9</v>
      </c>
      <c r="I12" s="27">
        <f t="shared" si="0"/>
        <v>35.662063363119415</v>
      </c>
      <c r="J12" s="27">
        <f t="shared" si="1"/>
        <v>125.42857142857142</v>
      </c>
    </row>
    <row r="13" spans="1:11" ht="15" x14ac:dyDescent="0.25">
      <c r="A13" s="25" t="s">
        <v>5</v>
      </c>
      <c r="B13" s="28" t="s">
        <v>17</v>
      </c>
      <c r="C13" s="10"/>
      <c r="D13" s="10"/>
      <c r="E13" s="29"/>
      <c r="F13" s="25">
        <v>168</v>
      </c>
      <c r="G13" s="25">
        <v>46</v>
      </c>
      <c r="H13" s="83">
        <v>47.8</v>
      </c>
      <c r="I13" s="27">
        <f t="shared" si="0"/>
        <v>28.452380952380953</v>
      </c>
      <c r="J13" s="27">
        <f t="shared" si="1"/>
        <v>103.91304347826087</v>
      </c>
      <c r="K13" s="3"/>
    </row>
    <row r="14" spans="1:11" ht="15" x14ac:dyDescent="0.25">
      <c r="A14" s="25" t="s">
        <v>6</v>
      </c>
      <c r="B14" s="191" t="s">
        <v>184</v>
      </c>
      <c r="C14" s="192"/>
      <c r="D14" s="192"/>
      <c r="E14" s="193"/>
      <c r="F14" s="25">
        <v>52.2</v>
      </c>
      <c r="G14" s="25">
        <v>14.5</v>
      </c>
      <c r="H14" s="83">
        <v>12.2</v>
      </c>
      <c r="I14" s="27">
        <f t="shared" si="0"/>
        <v>23.371647509578541</v>
      </c>
      <c r="J14" s="27">
        <f t="shared" si="1"/>
        <v>84.137931034482747</v>
      </c>
    </row>
    <row r="15" spans="1:11" ht="15" x14ac:dyDescent="0.25">
      <c r="A15" s="25" t="s">
        <v>7</v>
      </c>
      <c r="B15" s="191" t="s">
        <v>225</v>
      </c>
      <c r="C15" s="192"/>
      <c r="D15" s="192"/>
      <c r="E15" s="193"/>
      <c r="F15" s="25">
        <v>13.8</v>
      </c>
      <c r="G15" s="25">
        <v>4</v>
      </c>
      <c r="H15" s="83">
        <v>2.5</v>
      </c>
      <c r="I15" s="27">
        <f t="shared" si="0"/>
        <v>18.115942028985508</v>
      </c>
      <c r="J15" s="27">
        <f t="shared" si="1"/>
        <v>62.5</v>
      </c>
    </row>
    <row r="16" spans="1:11" ht="15" x14ac:dyDescent="0.25">
      <c r="A16" s="25" t="s">
        <v>18</v>
      </c>
      <c r="B16" s="191" t="s">
        <v>19</v>
      </c>
      <c r="C16" s="192"/>
      <c r="D16" s="192"/>
      <c r="E16" s="193"/>
      <c r="F16" s="25">
        <v>117.8</v>
      </c>
      <c r="G16" s="25">
        <v>32</v>
      </c>
      <c r="H16" s="83">
        <v>26.6</v>
      </c>
      <c r="I16" s="27">
        <f t="shared" si="0"/>
        <v>22.580645161290324</v>
      </c>
      <c r="J16" s="27">
        <f t="shared" si="1"/>
        <v>83.125</v>
      </c>
    </row>
    <row r="17" spans="1:11" ht="15" x14ac:dyDescent="0.25">
      <c r="A17" s="25" t="s">
        <v>20</v>
      </c>
      <c r="B17" s="191" t="s">
        <v>22</v>
      </c>
      <c r="C17" s="192"/>
      <c r="D17" s="192"/>
      <c r="E17" s="193"/>
      <c r="F17" s="25">
        <v>63</v>
      </c>
      <c r="G17" s="25">
        <v>16.2</v>
      </c>
      <c r="H17" s="83">
        <v>15.2</v>
      </c>
      <c r="I17" s="27">
        <f t="shared" si="0"/>
        <v>24.126984126984123</v>
      </c>
      <c r="J17" s="27">
        <f t="shared" si="1"/>
        <v>93.827160493827151</v>
      </c>
    </row>
    <row r="18" spans="1:11" ht="15" x14ac:dyDescent="0.25">
      <c r="A18" s="25" t="s">
        <v>21</v>
      </c>
      <c r="B18" s="191" t="s">
        <v>24</v>
      </c>
      <c r="C18" s="192"/>
      <c r="D18" s="192"/>
      <c r="E18" s="193"/>
      <c r="F18" s="25">
        <v>128.5</v>
      </c>
      <c r="G18" s="25">
        <v>34.4</v>
      </c>
      <c r="H18" s="83">
        <v>33.700000000000003</v>
      </c>
      <c r="I18" s="27">
        <f t="shared" si="0"/>
        <v>26.225680933852143</v>
      </c>
      <c r="J18" s="27">
        <f t="shared" si="1"/>
        <v>97.965116279069775</v>
      </c>
    </row>
    <row r="19" spans="1:11" ht="15" x14ac:dyDescent="0.25">
      <c r="A19" s="25" t="s">
        <v>23</v>
      </c>
      <c r="B19" s="191" t="s">
        <v>27</v>
      </c>
      <c r="C19" s="192"/>
      <c r="D19" s="192"/>
      <c r="E19" s="193"/>
      <c r="F19" s="25">
        <v>123.1</v>
      </c>
      <c r="G19" s="25">
        <v>33</v>
      </c>
      <c r="H19" s="83">
        <v>30.5</v>
      </c>
      <c r="I19" s="27">
        <f t="shared" si="0"/>
        <v>24.776604386677501</v>
      </c>
      <c r="J19" s="27">
        <f t="shared" si="1"/>
        <v>92.424242424242422</v>
      </c>
    </row>
    <row r="20" spans="1:11" ht="15" x14ac:dyDescent="0.25">
      <c r="A20" s="25" t="s">
        <v>25</v>
      </c>
      <c r="B20" s="191" t="s">
        <v>30</v>
      </c>
      <c r="C20" s="192"/>
      <c r="D20" s="192"/>
      <c r="E20" s="193"/>
      <c r="F20" s="25">
        <v>126</v>
      </c>
      <c r="G20" s="25">
        <v>33</v>
      </c>
      <c r="H20" s="83">
        <v>31.2</v>
      </c>
      <c r="I20" s="27">
        <f t="shared" si="0"/>
        <v>24.761904761904759</v>
      </c>
      <c r="J20" s="27">
        <f t="shared" si="1"/>
        <v>94.545454545454547</v>
      </c>
    </row>
    <row r="21" spans="1:11" ht="15" x14ac:dyDescent="0.25">
      <c r="A21" s="25" t="s">
        <v>26</v>
      </c>
      <c r="B21" s="191" t="s">
        <v>32</v>
      </c>
      <c r="C21" s="192"/>
      <c r="D21" s="192"/>
      <c r="E21" s="193"/>
      <c r="F21" s="25">
        <v>131.19999999999999</v>
      </c>
      <c r="G21" s="25">
        <v>35</v>
      </c>
      <c r="H21" s="83">
        <v>36.299999999999997</v>
      </c>
      <c r="I21" s="27">
        <f t="shared" si="0"/>
        <v>27.667682926829269</v>
      </c>
      <c r="J21" s="27">
        <f t="shared" si="1"/>
        <v>103.71428571428571</v>
      </c>
    </row>
    <row r="22" spans="1:11" ht="15" x14ac:dyDescent="0.25">
      <c r="A22" s="25" t="s">
        <v>28</v>
      </c>
      <c r="B22" s="191" t="s">
        <v>254</v>
      </c>
      <c r="C22" s="192"/>
      <c r="D22" s="192"/>
      <c r="E22" s="193"/>
      <c r="F22" s="25">
        <v>80.7</v>
      </c>
      <c r="G22" s="25">
        <v>0</v>
      </c>
      <c r="H22" s="83">
        <v>0</v>
      </c>
      <c r="I22" s="27">
        <f t="shared" ref="I22" si="2">SUM(H22/F22*100)</f>
        <v>0</v>
      </c>
      <c r="J22" s="27">
        <v>0</v>
      </c>
    </row>
    <row r="23" spans="1:11" ht="15" x14ac:dyDescent="0.25">
      <c r="A23" s="25" t="s">
        <v>29</v>
      </c>
      <c r="B23" s="191" t="s">
        <v>35</v>
      </c>
      <c r="C23" s="192"/>
      <c r="D23" s="192"/>
      <c r="E23" s="193"/>
      <c r="F23" s="25">
        <v>125.8</v>
      </c>
      <c r="G23" s="25">
        <v>35</v>
      </c>
      <c r="H23" s="83">
        <v>28.5</v>
      </c>
      <c r="I23" s="27">
        <f t="shared" si="0"/>
        <v>22.655007949125597</v>
      </c>
      <c r="J23" s="27">
        <f t="shared" si="1"/>
        <v>81.428571428571431</v>
      </c>
    </row>
    <row r="24" spans="1:11" ht="15" x14ac:dyDescent="0.25">
      <c r="A24" s="25" t="s">
        <v>31</v>
      </c>
      <c r="B24" s="191" t="s">
        <v>37</v>
      </c>
      <c r="C24" s="192"/>
      <c r="D24" s="192"/>
      <c r="E24" s="193"/>
      <c r="F24" s="25">
        <v>144.69999999999999</v>
      </c>
      <c r="G24" s="25">
        <v>40</v>
      </c>
      <c r="H24" s="83">
        <v>27.7</v>
      </c>
      <c r="I24" s="27">
        <f t="shared" si="0"/>
        <v>19.143054595715274</v>
      </c>
      <c r="J24" s="27">
        <f t="shared" si="1"/>
        <v>69.25</v>
      </c>
    </row>
    <row r="25" spans="1:11" ht="15" x14ac:dyDescent="0.25">
      <c r="A25" s="25" t="s">
        <v>33</v>
      </c>
      <c r="B25" s="191" t="s">
        <v>39</v>
      </c>
      <c r="C25" s="192"/>
      <c r="D25" s="192"/>
      <c r="E25" s="193"/>
      <c r="F25" s="25">
        <v>114.2</v>
      </c>
      <c r="G25" s="25">
        <v>31</v>
      </c>
      <c r="H25" s="83">
        <v>26.6</v>
      </c>
      <c r="I25" s="27">
        <f t="shared" si="0"/>
        <v>23.29246935201401</v>
      </c>
      <c r="J25" s="27">
        <v>0</v>
      </c>
    </row>
    <row r="26" spans="1:11" ht="15" x14ac:dyDescent="0.25">
      <c r="A26" s="25" t="s">
        <v>34</v>
      </c>
      <c r="B26" s="191" t="s">
        <v>45</v>
      </c>
      <c r="C26" s="192"/>
      <c r="D26" s="192"/>
      <c r="E26" s="193"/>
      <c r="F26" s="25">
        <v>113.8</v>
      </c>
      <c r="G26" s="25">
        <v>31</v>
      </c>
      <c r="H26" s="83">
        <v>25.2</v>
      </c>
      <c r="I26" s="27">
        <f t="shared" si="0"/>
        <v>22.144112478031637</v>
      </c>
      <c r="J26" s="27">
        <f t="shared" si="1"/>
        <v>81.290322580645153</v>
      </c>
    </row>
    <row r="27" spans="1:11" ht="15" x14ac:dyDescent="0.25">
      <c r="A27" s="25" t="s">
        <v>36</v>
      </c>
      <c r="B27" s="191" t="s">
        <v>48</v>
      </c>
      <c r="C27" s="192"/>
      <c r="D27" s="192"/>
      <c r="E27" s="193"/>
      <c r="F27" s="25">
        <v>151</v>
      </c>
      <c r="G27" s="25">
        <v>43</v>
      </c>
      <c r="H27" s="83">
        <v>30.4</v>
      </c>
      <c r="I27" s="27">
        <f t="shared" si="0"/>
        <v>20.132450331125824</v>
      </c>
      <c r="J27" s="27">
        <f t="shared" si="1"/>
        <v>70.697674418604649</v>
      </c>
      <c r="K27" s="3"/>
    </row>
    <row r="28" spans="1:11" ht="15" x14ac:dyDescent="0.25">
      <c r="A28" s="25" t="s">
        <v>38</v>
      </c>
      <c r="B28" s="191" t="s">
        <v>51</v>
      </c>
      <c r="C28" s="192"/>
      <c r="D28" s="192"/>
      <c r="E28" s="193"/>
      <c r="F28" s="25">
        <v>100.8</v>
      </c>
      <c r="G28" s="25">
        <v>28</v>
      </c>
      <c r="H28" s="83">
        <v>28.2</v>
      </c>
      <c r="I28" s="27">
        <f t="shared" si="0"/>
        <v>27.976190476190478</v>
      </c>
      <c r="J28" s="27">
        <f t="shared" si="1"/>
        <v>100.71428571428571</v>
      </c>
    </row>
    <row r="29" spans="1:11" ht="15" x14ac:dyDescent="0.25">
      <c r="A29" s="25" t="s">
        <v>40</v>
      </c>
      <c r="B29" s="191" t="s">
        <v>55</v>
      </c>
      <c r="C29" s="192"/>
      <c r="D29" s="192"/>
      <c r="E29" s="193"/>
      <c r="F29" s="25">
        <v>26</v>
      </c>
      <c r="G29" s="25">
        <v>9</v>
      </c>
      <c r="H29" s="83">
        <v>8.1999999999999993</v>
      </c>
      <c r="I29" s="27">
        <f t="shared" si="0"/>
        <v>31.538461538461537</v>
      </c>
      <c r="J29" s="27">
        <f t="shared" si="1"/>
        <v>91.1111111111111</v>
      </c>
    </row>
    <row r="30" spans="1:11" ht="15" x14ac:dyDescent="0.25">
      <c r="A30" s="25" t="s">
        <v>41</v>
      </c>
      <c r="B30" s="191" t="s">
        <v>57</v>
      </c>
      <c r="C30" s="192"/>
      <c r="D30" s="192"/>
      <c r="E30" s="193"/>
      <c r="F30" s="25">
        <v>77.7</v>
      </c>
      <c r="G30" s="25">
        <v>10</v>
      </c>
      <c r="H30" s="83">
        <v>16.899999999999999</v>
      </c>
      <c r="I30" s="27">
        <f t="shared" si="0"/>
        <v>21.750321750321746</v>
      </c>
      <c r="J30" s="27">
        <f t="shared" si="1"/>
        <v>169</v>
      </c>
    </row>
    <row r="31" spans="1:11" ht="15" x14ac:dyDescent="0.25">
      <c r="A31" s="25" t="s">
        <v>42</v>
      </c>
      <c r="B31" s="191" t="s">
        <v>59</v>
      </c>
      <c r="C31" s="192"/>
      <c r="D31" s="192"/>
      <c r="E31" s="193"/>
      <c r="F31" s="25">
        <v>1</v>
      </c>
      <c r="G31" s="25">
        <v>0.2</v>
      </c>
      <c r="H31" s="83">
        <v>0</v>
      </c>
      <c r="I31" s="27">
        <f t="shared" si="0"/>
        <v>0</v>
      </c>
      <c r="J31" s="27">
        <f t="shared" si="1"/>
        <v>0</v>
      </c>
    </row>
    <row r="32" spans="1:11" ht="15" x14ac:dyDescent="0.25">
      <c r="A32" s="25" t="s">
        <v>43</v>
      </c>
      <c r="B32" s="194" t="s">
        <v>61</v>
      </c>
      <c r="C32" s="195"/>
      <c r="D32" s="195"/>
      <c r="E32" s="196"/>
      <c r="F32" s="25">
        <v>160</v>
      </c>
      <c r="G32" s="25">
        <v>19</v>
      </c>
      <c r="H32" s="83">
        <v>15.7</v>
      </c>
      <c r="I32" s="27">
        <f t="shared" si="0"/>
        <v>9.8124999999999982</v>
      </c>
      <c r="J32" s="27">
        <f t="shared" si="1"/>
        <v>82.631578947368425</v>
      </c>
    </row>
    <row r="33" spans="1:10" ht="15" customHeight="1" x14ac:dyDescent="0.25">
      <c r="A33" s="25" t="s">
        <v>44</v>
      </c>
      <c r="B33" s="197" t="s">
        <v>63</v>
      </c>
      <c r="C33" s="198"/>
      <c r="D33" s="198"/>
      <c r="E33" s="199"/>
      <c r="F33" s="25">
        <v>4</v>
      </c>
      <c r="G33" s="25">
        <v>1</v>
      </c>
      <c r="H33" s="83">
        <v>1</v>
      </c>
      <c r="I33" s="27">
        <f t="shared" si="0"/>
        <v>25</v>
      </c>
      <c r="J33" s="27">
        <f t="shared" si="1"/>
        <v>100</v>
      </c>
    </row>
    <row r="34" spans="1:10" ht="14.4" customHeight="1" x14ac:dyDescent="0.25">
      <c r="A34" s="25" t="s">
        <v>46</v>
      </c>
      <c r="B34" s="191" t="s">
        <v>65</v>
      </c>
      <c r="C34" s="192"/>
      <c r="D34" s="192"/>
      <c r="E34" s="193"/>
      <c r="F34" s="25">
        <v>59.4</v>
      </c>
      <c r="G34" s="25">
        <v>14</v>
      </c>
      <c r="H34" s="83">
        <v>12.5</v>
      </c>
      <c r="I34" s="27">
        <f t="shared" si="0"/>
        <v>21.043771043771045</v>
      </c>
      <c r="J34" s="27">
        <f t="shared" si="1"/>
        <v>89.285714285714292</v>
      </c>
    </row>
    <row r="35" spans="1:10" ht="13.5" customHeight="1" x14ac:dyDescent="0.25">
      <c r="A35" s="25" t="s">
        <v>47</v>
      </c>
      <c r="B35" s="191" t="s">
        <v>67</v>
      </c>
      <c r="C35" s="192"/>
      <c r="D35" s="192"/>
      <c r="E35" s="193"/>
      <c r="F35" s="25">
        <v>82.6</v>
      </c>
      <c r="G35" s="25">
        <v>18</v>
      </c>
      <c r="H35" s="83">
        <v>19.3</v>
      </c>
      <c r="I35" s="27">
        <f t="shared" si="0"/>
        <v>23.365617433414045</v>
      </c>
      <c r="J35" s="27">
        <f t="shared" si="1"/>
        <v>107.22222222222221</v>
      </c>
    </row>
    <row r="36" spans="1:10" ht="13.5" customHeight="1" x14ac:dyDescent="0.25">
      <c r="A36" s="25" t="s">
        <v>49</v>
      </c>
      <c r="B36" s="191" t="s">
        <v>68</v>
      </c>
      <c r="C36" s="192"/>
      <c r="D36" s="192"/>
      <c r="E36" s="193"/>
      <c r="F36" s="25">
        <v>60</v>
      </c>
      <c r="G36" s="25">
        <v>15</v>
      </c>
      <c r="H36" s="83">
        <v>13.4</v>
      </c>
      <c r="I36" s="27">
        <f t="shared" si="0"/>
        <v>22.333333333333332</v>
      </c>
      <c r="J36" s="27">
        <f t="shared" si="1"/>
        <v>89.333333333333329</v>
      </c>
    </row>
    <row r="37" spans="1:10" ht="13.5" customHeight="1" x14ac:dyDescent="0.25">
      <c r="A37" s="25" t="s">
        <v>50</v>
      </c>
      <c r="B37" s="191" t="s">
        <v>69</v>
      </c>
      <c r="C37" s="192"/>
      <c r="D37" s="192"/>
      <c r="E37" s="193"/>
      <c r="F37" s="25">
        <v>1623</v>
      </c>
      <c r="G37" s="25">
        <v>444.4</v>
      </c>
      <c r="H37" s="83">
        <v>468.2</v>
      </c>
      <c r="I37" s="27">
        <f t="shared" si="0"/>
        <v>28.847812692544672</v>
      </c>
      <c r="J37" s="27">
        <f t="shared" si="1"/>
        <v>105.35553555355537</v>
      </c>
    </row>
    <row r="38" spans="1:10" ht="13.5" customHeight="1" x14ac:dyDescent="0.25">
      <c r="A38" s="25" t="s">
        <v>52</v>
      </c>
      <c r="B38" s="191" t="s">
        <v>70</v>
      </c>
      <c r="C38" s="192"/>
      <c r="D38" s="192"/>
      <c r="E38" s="193"/>
      <c r="F38" s="25">
        <v>8</v>
      </c>
      <c r="G38" s="25">
        <v>2</v>
      </c>
      <c r="H38" s="83">
        <v>1.7</v>
      </c>
      <c r="I38" s="27">
        <f t="shared" si="0"/>
        <v>21.25</v>
      </c>
      <c r="J38" s="27">
        <f t="shared" si="1"/>
        <v>85</v>
      </c>
    </row>
    <row r="39" spans="1:10" ht="15" x14ac:dyDescent="0.25">
      <c r="A39" s="25" t="s">
        <v>53</v>
      </c>
      <c r="B39" s="191" t="s">
        <v>71</v>
      </c>
      <c r="C39" s="192"/>
      <c r="D39" s="192"/>
      <c r="E39" s="193"/>
      <c r="F39" s="25">
        <v>15</v>
      </c>
      <c r="G39" s="25">
        <v>4</v>
      </c>
      <c r="H39" s="83">
        <v>1.4</v>
      </c>
      <c r="I39" s="27">
        <f t="shared" si="0"/>
        <v>9.3333333333333321</v>
      </c>
      <c r="J39" s="27">
        <f t="shared" si="1"/>
        <v>35</v>
      </c>
    </row>
    <row r="40" spans="1:10" ht="15" x14ac:dyDescent="0.25">
      <c r="A40" s="25" t="s">
        <v>54</v>
      </c>
      <c r="B40" s="191" t="s">
        <v>72</v>
      </c>
      <c r="C40" s="192"/>
      <c r="D40" s="192"/>
      <c r="E40" s="193"/>
      <c r="F40" s="25">
        <v>344.8</v>
      </c>
      <c r="G40" s="25">
        <v>90</v>
      </c>
      <c r="H40" s="83">
        <v>99</v>
      </c>
      <c r="I40" s="27">
        <f t="shared" si="0"/>
        <v>28.712296983758701</v>
      </c>
      <c r="J40" s="27">
        <f t="shared" si="1"/>
        <v>110.00000000000001</v>
      </c>
    </row>
    <row r="41" spans="1:10" ht="15" x14ac:dyDescent="0.25">
      <c r="A41" s="25" t="s">
        <v>56</v>
      </c>
      <c r="B41" s="191" t="s">
        <v>226</v>
      </c>
      <c r="C41" s="192"/>
      <c r="D41" s="192"/>
      <c r="E41" s="193"/>
      <c r="F41" s="25">
        <v>3.2</v>
      </c>
      <c r="G41" s="25">
        <v>0.8</v>
      </c>
      <c r="H41" s="83">
        <v>0.3</v>
      </c>
      <c r="I41" s="27">
        <f t="shared" si="0"/>
        <v>9.3749999999999982</v>
      </c>
      <c r="J41" s="27">
        <f t="shared" si="1"/>
        <v>37.499999999999993</v>
      </c>
    </row>
    <row r="42" spans="1:10" ht="15" x14ac:dyDescent="0.25">
      <c r="A42" s="25" t="s">
        <v>58</v>
      </c>
      <c r="B42" s="191" t="s">
        <v>73</v>
      </c>
      <c r="C42" s="192"/>
      <c r="D42" s="192"/>
      <c r="E42" s="193"/>
      <c r="F42" s="25">
        <v>3</v>
      </c>
      <c r="G42" s="25">
        <v>1</v>
      </c>
      <c r="H42" s="83">
        <v>0</v>
      </c>
      <c r="I42" s="27">
        <f t="shared" si="0"/>
        <v>0</v>
      </c>
      <c r="J42" s="27">
        <f t="shared" si="1"/>
        <v>0</v>
      </c>
    </row>
    <row r="43" spans="1:10" ht="15" x14ac:dyDescent="0.25">
      <c r="A43" s="25" t="s">
        <v>60</v>
      </c>
      <c r="B43" s="191" t="s">
        <v>227</v>
      </c>
      <c r="C43" s="192"/>
      <c r="D43" s="192"/>
      <c r="E43" s="193"/>
      <c r="F43" s="25">
        <v>13</v>
      </c>
      <c r="G43" s="25">
        <v>4</v>
      </c>
      <c r="H43" s="83">
        <v>6.3</v>
      </c>
      <c r="I43" s="27">
        <f t="shared" si="0"/>
        <v>48.46153846153846</v>
      </c>
      <c r="J43" s="27">
        <f t="shared" si="1"/>
        <v>157.5</v>
      </c>
    </row>
    <row r="44" spans="1:10" ht="15" x14ac:dyDescent="0.25">
      <c r="A44" s="25" t="s">
        <v>62</v>
      </c>
      <c r="B44" s="191" t="s">
        <v>74</v>
      </c>
      <c r="C44" s="192"/>
      <c r="D44" s="192"/>
      <c r="E44" s="193"/>
      <c r="F44" s="25">
        <v>7</v>
      </c>
      <c r="G44" s="25">
        <v>1</v>
      </c>
      <c r="H44" s="83">
        <v>0</v>
      </c>
      <c r="I44" s="27">
        <f t="shared" si="0"/>
        <v>0</v>
      </c>
      <c r="J44" s="27">
        <f t="shared" si="1"/>
        <v>0</v>
      </c>
    </row>
    <row r="45" spans="1:10" ht="15" x14ac:dyDescent="0.25">
      <c r="A45" s="25" t="s">
        <v>64</v>
      </c>
      <c r="B45" s="191" t="s">
        <v>75</v>
      </c>
      <c r="C45" s="192"/>
      <c r="D45" s="192"/>
      <c r="E45" s="193"/>
      <c r="F45" s="25">
        <v>5.7</v>
      </c>
      <c r="G45" s="25">
        <v>1</v>
      </c>
      <c r="H45" s="83">
        <v>2.2000000000000002</v>
      </c>
      <c r="I45" s="27">
        <f t="shared" si="0"/>
        <v>38.596491228070178</v>
      </c>
      <c r="J45" s="30">
        <f t="shared" si="1"/>
        <v>220.00000000000003</v>
      </c>
    </row>
    <row r="46" spans="1:10" ht="15" x14ac:dyDescent="0.25">
      <c r="A46" s="25" t="s">
        <v>66</v>
      </c>
      <c r="B46" s="191" t="s">
        <v>76</v>
      </c>
      <c r="C46" s="192"/>
      <c r="D46" s="192"/>
      <c r="E46" s="193"/>
      <c r="F46" s="25">
        <v>116.3</v>
      </c>
      <c r="G46" s="25">
        <v>35</v>
      </c>
      <c r="H46" s="83">
        <v>42.9</v>
      </c>
      <c r="I46" s="27">
        <f t="shared" si="0"/>
        <v>36.887360275150471</v>
      </c>
      <c r="J46" s="30">
        <f t="shared" si="1"/>
        <v>122.57142857142857</v>
      </c>
    </row>
    <row r="47" spans="1:10" ht="15" x14ac:dyDescent="0.25">
      <c r="A47" s="83" t="s">
        <v>255</v>
      </c>
      <c r="B47" s="191" t="s">
        <v>77</v>
      </c>
      <c r="C47" s="192"/>
      <c r="D47" s="192"/>
      <c r="E47" s="193"/>
      <c r="F47" s="25">
        <v>1</v>
      </c>
      <c r="G47" s="25">
        <v>0.5</v>
      </c>
      <c r="H47" s="83">
        <v>0</v>
      </c>
      <c r="I47" s="27">
        <f t="shared" ref="I47" si="3">SUM(H47/F47*100)</f>
        <v>0</v>
      </c>
      <c r="J47" s="30">
        <f t="shared" ref="J47" si="4">SUM(H47/G47*100)</f>
        <v>0</v>
      </c>
    </row>
    <row r="48" spans="1:10" ht="15" x14ac:dyDescent="0.25">
      <c r="A48" s="25" t="s">
        <v>256</v>
      </c>
      <c r="B48" s="191" t="s">
        <v>78</v>
      </c>
      <c r="C48" s="192"/>
      <c r="D48" s="192"/>
      <c r="E48" s="193"/>
      <c r="F48" s="25">
        <v>859.2</v>
      </c>
      <c r="G48" s="25">
        <v>181.6</v>
      </c>
      <c r="H48" s="83">
        <v>131.19999999999999</v>
      </c>
      <c r="I48" s="27">
        <f t="shared" si="0"/>
        <v>15.270018621973927</v>
      </c>
      <c r="J48" s="30">
        <f t="shared" si="1"/>
        <v>72.24669603524228</v>
      </c>
    </row>
    <row r="49" spans="1:10" ht="15.6" x14ac:dyDescent="0.3">
      <c r="A49" s="31"/>
      <c r="B49" s="212" t="s">
        <v>79</v>
      </c>
      <c r="C49" s="212"/>
      <c r="D49" s="212"/>
      <c r="E49" s="213"/>
      <c r="F49" s="86">
        <f>SUM(F8:F48)</f>
        <v>5728.5</v>
      </c>
      <c r="G49" s="86">
        <f>SUM(G8:G48)</f>
        <v>1449.9999999999998</v>
      </c>
      <c r="H49" s="86">
        <f>SUM(H8:H48)</f>
        <v>1386.5000000000002</v>
      </c>
      <c r="I49" s="27">
        <f>SUM(H49/F49*100)</f>
        <v>24.203543685083361</v>
      </c>
      <c r="J49" s="27">
        <f t="shared" si="1"/>
        <v>95.620689655172441</v>
      </c>
    </row>
    <row r="52" spans="1:10" x14ac:dyDescent="0.25">
      <c r="F52" s="2"/>
      <c r="G52" s="2"/>
    </row>
  </sheetData>
  <mergeCells count="50">
    <mergeCell ref="B49:E49"/>
    <mergeCell ref="B45:E45"/>
    <mergeCell ref="B46:E46"/>
    <mergeCell ref="B48:E48"/>
    <mergeCell ref="B40:E40"/>
    <mergeCell ref="B41:E41"/>
    <mergeCell ref="B42:E42"/>
    <mergeCell ref="B43:E43"/>
    <mergeCell ref="B44:E44"/>
    <mergeCell ref="B47:E47"/>
    <mergeCell ref="B35:E35"/>
    <mergeCell ref="B36:E36"/>
    <mergeCell ref="B37:E37"/>
    <mergeCell ref="B38:E38"/>
    <mergeCell ref="B39:E39"/>
    <mergeCell ref="B14:E14"/>
    <mergeCell ref="B15:E15"/>
    <mergeCell ref="B18:E18"/>
    <mergeCell ref="B23:E23"/>
    <mergeCell ref="B24:E24"/>
    <mergeCell ref="B22:E22"/>
    <mergeCell ref="B8:E8"/>
    <mergeCell ref="B9:E9"/>
    <mergeCell ref="B10:E10"/>
    <mergeCell ref="B11:E11"/>
    <mergeCell ref="B12:E12"/>
    <mergeCell ref="A3:J3"/>
    <mergeCell ref="A4:J4"/>
    <mergeCell ref="B6:E7"/>
    <mergeCell ref="F6:F7"/>
    <mergeCell ref="G6:G7"/>
    <mergeCell ref="H6:H7"/>
    <mergeCell ref="I6:J6"/>
    <mergeCell ref="I5:J5"/>
    <mergeCell ref="A6:A7"/>
    <mergeCell ref="B29:E29"/>
    <mergeCell ref="B34:E34"/>
    <mergeCell ref="B20:E20"/>
    <mergeCell ref="B21:E21"/>
    <mergeCell ref="B16:E16"/>
    <mergeCell ref="B17:E17"/>
    <mergeCell ref="B19:E19"/>
    <mergeCell ref="B25:E25"/>
    <mergeCell ref="B26:E26"/>
    <mergeCell ref="B27:E27"/>
    <mergeCell ref="B28:E28"/>
    <mergeCell ref="B30:E30"/>
    <mergeCell ref="B31:E31"/>
    <mergeCell ref="B32:E32"/>
    <mergeCell ref="B33:E33"/>
  </mergeCells>
  <phoneticPr fontId="2" type="noConversion"/>
  <pageMargins left="1.1023622047244095" right="0.55118110236220474" top="0.6692913385826772" bottom="0.15748031496062992" header="0.31496062992125984" footer="0.19685039370078741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459EBA-E4E7-4E3A-B128-9BD22E3AA475}">
  <dimension ref="A1:J40"/>
  <sheetViews>
    <sheetView zoomScaleNormal="100" workbookViewId="0"/>
  </sheetViews>
  <sheetFormatPr defaultRowHeight="13.2" x14ac:dyDescent="0.25"/>
  <cols>
    <col min="1" max="1" width="5.109375" customWidth="1"/>
    <col min="4" max="4" width="7.44140625" customWidth="1"/>
    <col min="5" max="5" width="17.88671875" customWidth="1"/>
    <col min="6" max="6" width="13" customWidth="1"/>
    <col min="7" max="7" width="10.44140625" customWidth="1"/>
    <col min="8" max="8" width="9.88671875" customWidth="1"/>
    <col min="9" max="9" width="9.33203125" customWidth="1"/>
    <col min="10" max="10" width="10.33203125" customWidth="1"/>
  </cols>
  <sheetData>
    <row r="1" spans="1:10" ht="15" x14ac:dyDescent="0.25">
      <c r="A1" s="10"/>
      <c r="B1" s="10"/>
      <c r="C1" s="10"/>
      <c r="D1" s="10"/>
      <c r="E1" s="10"/>
      <c r="F1" s="10"/>
      <c r="G1" s="10"/>
      <c r="H1" s="10"/>
      <c r="I1" s="10"/>
      <c r="J1" s="10" t="s">
        <v>102</v>
      </c>
    </row>
    <row r="2" spans="1:10" ht="15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</row>
    <row r="3" spans="1:10" ht="15.6" x14ac:dyDescent="0.3">
      <c r="A3" s="182" t="s">
        <v>251</v>
      </c>
      <c r="B3" s="182"/>
      <c r="C3" s="182"/>
      <c r="D3" s="182"/>
      <c r="E3" s="182"/>
      <c r="F3" s="182"/>
      <c r="G3" s="182"/>
      <c r="H3" s="182"/>
      <c r="I3" s="182"/>
      <c r="J3" s="182"/>
    </row>
    <row r="4" spans="1:10" ht="15.6" x14ac:dyDescent="0.3">
      <c r="A4" s="182" t="s">
        <v>80</v>
      </c>
      <c r="B4" s="182"/>
      <c r="C4" s="182"/>
      <c r="D4" s="182"/>
      <c r="E4" s="182"/>
      <c r="F4" s="182"/>
      <c r="G4" s="182"/>
      <c r="H4" s="182"/>
      <c r="I4" s="182"/>
      <c r="J4" s="182"/>
    </row>
    <row r="5" spans="1:10" ht="15.6" x14ac:dyDescent="0.3">
      <c r="A5" s="12"/>
      <c r="B5" s="12"/>
      <c r="C5" s="12"/>
      <c r="D5" s="12"/>
      <c r="E5" s="12"/>
      <c r="F5" s="12"/>
      <c r="G5" s="12"/>
      <c r="H5" s="12"/>
      <c r="I5" s="12"/>
      <c r="J5" s="12"/>
    </row>
    <row r="6" spans="1:10" ht="15" x14ac:dyDescent="0.25">
      <c r="A6" s="10"/>
      <c r="B6" s="10"/>
      <c r="C6" s="10"/>
      <c r="D6" s="10"/>
      <c r="E6" s="10"/>
      <c r="F6" s="10"/>
      <c r="G6" s="10"/>
      <c r="H6" s="10"/>
      <c r="I6" s="183" t="s">
        <v>81</v>
      </c>
      <c r="J6" s="183"/>
    </row>
    <row r="7" spans="1:10" ht="23.25" customHeight="1" x14ac:dyDescent="0.25">
      <c r="A7" s="22" t="s">
        <v>149</v>
      </c>
      <c r="B7" s="200" t="s">
        <v>11</v>
      </c>
      <c r="C7" s="201"/>
      <c r="D7" s="201"/>
      <c r="E7" s="202"/>
      <c r="F7" s="206" t="s">
        <v>12</v>
      </c>
      <c r="G7" s="206" t="s">
        <v>139</v>
      </c>
      <c r="H7" s="208" t="s">
        <v>13</v>
      </c>
      <c r="I7" s="210" t="s">
        <v>8</v>
      </c>
      <c r="J7" s="211"/>
    </row>
    <row r="8" spans="1:10" ht="20.25" customHeight="1" x14ac:dyDescent="0.25">
      <c r="A8" s="23" t="s">
        <v>150</v>
      </c>
      <c r="B8" s="203"/>
      <c r="C8" s="204"/>
      <c r="D8" s="204"/>
      <c r="E8" s="205"/>
      <c r="F8" s="207"/>
      <c r="G8" s="207"/>
      <c r="H8" s="209"/>
      <c r="I8" s="24" t="s">
        <v>151</v>
      </c>
      <c r="J8" s="14" t="s">
        <v>152</v>
      </c>
    </row>
    <row r="9" spans="1:10" ht="15" x14ac:dyDescent="0.25">
      <c r="A9" s="25" t="s">
        <v>0</v>
      </c>
      <c r="B9" s="31" t="s">
        <v>14</v>
      </c>
      <c r="C9" s="32"/>
      <c r="D9" s="32"/>
      <c r="E9" s="33"/>
      <c r="F9" s="25">
        <v>4.5</v>
      </c>
      <c r="G9" s="25">
        <v>1</v>
      </c>
      <c r="H9" s="25">
        <v>1.3</v>
      </c>
      <c r="I9" s="27">
        <f t="shared" ref="I9:I37" si="0">SUM(H9/F9*100)</f>
        <v>28.888888888888893</v>
      </c>
      <c r="J9" s="27">
        <f t="shared" ref="J9:J37" si="1">SUM(H9/G9*100)</f>
        <v>130</v>
      </c>
    </row>
    <row r="10" spans="1:10" ht="15" x14ac:dyDescent="0.25">
      <c r="A10" s="25" t="s">
        <v>1</v>
      </c>
      <c r="B10" s="31" t="s">
        <v>15</v>
      </c>
      <c r="C10" s="32"/>
      <c r="D10" s="32"/>
      <c r="E10" s="33"/>
      <c r="F10" s="25">
        <v>5.4</v>
      </c>
      <c r="G10" s="25">
        <v>1.5</v>
      </c>
      <c r="H10" s="25">
        <v>2.6</v>
      </c>
      <c r="I10" s="27">
        <f t="shared" si="0"/>
        <v>48.148148148148145</v>
      </c>
      <c r="J10" s="27">
        <f t="shared" si="1"/>
        <v>173.33333333333334</v>
      </c>
    </row>
    <row r="11" spans="1:10" ht="15" x14ac:dyDescent="0.25">
      <c r="A11" s="25" t="s">
        <v>2</v>
      </c>
      <c r="B11" s="31" t="s">
        <v>82</v>
      </c>
      <c r="C11" s="32"/>
      <c r="D11" s="32"/>
      <c r="E11" s="33"/>
      <c r="F11" s="25">
        <v>2.2000000000000002</v>
      </c>
      <c r="G11" s="25">
        <v>0.6</v>
      </c>
      <c r="H11" s="25">
        <v>0.7</v>
      </c>
      <c r="I11" s="27">
        <f t="shared" si="0"/>
        <v>31.818181818181813</v>
      </c>
      <c r="J11" s="27">
        <f t="shared" si="1"/>
        <v>116.66666666666667</v>
      </c>
    </row>
    <row r="12" spans="1:10" ht="15" x14ac:dyDescent="0.25">
      <c r="A12" s="25" t="s">
        <v>3</v>
      </c>
      <c r="B12" s="191" t="s">
        <v>16</v>
      </c>
      <c r="C12" s="192"/>
      <c r="D12" s="192"/>
      <c r="E12" s="193"/>
      <c r="F12" s="25">
        <v>0.6</v>
      </c>
      <c r="G12" s="25">
        <v>0.2</v>
      </c>
      <c r="H12" s="25">
        <v>0</v>
      </c>
      <c r="I12" s="27">
        <f t="shared" si="0"/>
        <v>0</v>
      </c>
      <c r="J12" s="27">
        <f t="shared" si="1"/>
        <v>0</v>
      </c>
    </row>
    <row r="13" spans="1:10" ht="15" x14ac:dyDescent="0.25">
      <c r="A13" s="25" t="s">
        <v>4</v>
      </c>
      <c r="B13" s="191" t="s">
        <v>17</v>
      </c>
      <c r="C13" s="192"/>
      <c r="D13" s="192"/>
      <c r="E13" s="193"/>
      <c r="F13" s="25">
        <v>15</v>
      </c>
      <c r="G13" s="25">
        <v>3.8</v>
      </c>
      <c r="H13" s="25">
        <v>3.9</v>
      </c>
      <c r="I13" s="27">
        <f t="shared" si="0"/>
        <v>26</v>
      </c>
      <c r="J13" s="27">
        <f t="shared" si="1"/>
        <v>102.63157894736842</v>
      </c>
    </row>
    <row r="14" spans="1:10" ht="15" x14ac:dyDescent="0.25">
      <c r="A14" s="25" t="s">
        <v>5</v>
      </c>
      <c r="B14" s="191" t="s">
        <v>183</v>
      </c>
      <c r="C14" s="192"/>
      <c r="D14" s="192"/>
      <c r="E14" s="193"/>
      <c r="F14" s="25">
        <v>11</v>
      </c>
      <c r="G14" s="25">
        <v>3</v>
      </c>
      <c r="H14" s="25">
        <v>2.6</v>
      </c>
      <c r="I14" s="27">
        <f t="shared" si="0"/>
        <v>23.636363636363637</v>
      </c>
      <c r="J14" s="27">
        <f t="shared" si="1"/>
        <v>86.666666666666671</v>
      </c>
    </row>
    <row r="15" spans="1:10" ht="15" x14ac:dyDescent="0.25">
      <c r="A15" s="25" t="s">
        <v>6</v>
      </c>
      <c r="B15" s="191" t="s">
        <v>184</v>
      </c>
      <c r="C15" s="192"/>
      <c r="D15" s="192"/>
      <c r="E15" s="193"/>
      <c r="F15" s="25">
        <v>2.5</v>
      </c>
      <c r="G15" s="25">
        <v>0.7</v>
      </c>
      <c r="H15" s="25">
        <v>0.2</v>
      </c>
      <c r="I15" s="27">
        <f>SUM(H15/F15*100)</f>
        <v>8</v>
      </c>
      <c r="J15" s="27">
        <f t="shared" si="1"/>
        <v>28.571428571428577</v>
      </c>
    </row>
    <row r="16" spans="1:10" ht="15" x14ac:dyDescent="0.25">
      <c r="A16" s="25" t="s">
        <v>7</v>
      </c>
      <c r="B16" s="191" t="s">
        <v>225</v>
      </c>
      <c r="C16" s="192"/>
      <c r="D16" s="192"/>
      <c r="E16" s="193"/>
      <c r="F16" s="25">
        <v>3.5</v>
      </c>
      <c r="G16" s="25">
        <v>0.9</v>
      </c>
      <c r="H16" s="25">
        <v>0.1</v>
      </c>
      <c r="I16" s="27">
        <f>SUM(H16/F16*100)</f>
        <v>2.8571428571428572</v>
      </c>
      <c r="J16" s="27">
        <f t="shared" ref="J16" si="2">SUM(H16/G16*100)</f>
        <v>11.111111111111112</v>
      </c>
    </row>
    <row r="17" spans="1:10" ht="15" x14ac:dyDescent="0.25">
      <c r="A17" s="25" t="s">
        <v>18</v>
      </c>
      <c r="B17" s="191" t="s">
        <v>19</v>
      </c>
      <c r="C17" s="192"/>
      <c r="D17" s="192"/>
      <c r="E17" s="193"/>
      <c r="F17" s="25">
        <v>4</v>
      </c>
      <c r="G17" s="25">
        <v>1</v>
      </c>
      <c r="H17" s="25">
        <v>1.8</v>
      </c>
      <c r="I17" s="27">
        <f t="shared" si="0"/>
        <v>45</v>
      </c>
      <c r="J17" s="27">
        <f t="shared" si="1"/>
        <v>180</v>
      </c>
    </row>
    <row r="18" spans="1:10" ht="15" x14ac:dyDescent="0.25">
      <c r="A18" s="25" t="s">
        <v>20</v>
      </c>
      <c r="B18" s="191" t="s">
        <v>22</v>
      </c>
      <c r="C18" s="192"/>
      <c r="D18" s="192"/>
      <c r="E18" s="193"/>
      <c r="F18" s="25">
        <v>8.1999999999999993</v>
      </c>
      <c r="G18" s="25">
        <v>2</v>
      </c>
      <c r="H18" s="25">
        <v>0</v>
      </c>
      <c r="I18" s="27">
        <f t="shared" si="0"/>
        <v>0</v>
      </c>
      <c r="J18" s="27">
        <f t="shared" si="1"/>
        <v>0</v>
      </c>
    </row>
    <row r="19" spans="1:10" ht="15" x14ac:dyDescent="0.25">
      <c r="A19" s="25" t="s">
        <v>21</v>
      </c>
      <c r="B19" s="191" t="s">
        <v>24</v>
      </c>
      <c r="C19" s="192"/>
      <c r="D19" s="192"/>
      <c r="E19" s="193"/>
      <c r="F19" s="25">
        <v>3</v>
      </c>
      <c r="G19" s="25">
        <v>0.7</v>
      </c>
      <c r="H19" s="25">
        <v>1.7</v>
      </c>
      <c r="I19" s="27">
        <f t="shared" si="0"/>
        <v>56.666666666666664</v>
      </c>
      <c r="J19" s="27">
        <f t="shared" si="1"/>
        <v>242.85714285714289</v>
      </c>
    </row>
    <row r="20" spans="1:10" ht="15" x14ac:dyDescent="0.25">
      <c r="A20" s="25" t="s">
        <v>23</v>
      </c>
      <c r="B20" s="191" t="s">
        <v>27</v>
      </c>
      <c r="C20" s="192"/>
      <c r="D20" s="192"/>
      <c r="E20" s="193"/>
      <c r="F20" s="25">
        <v>0.7</v>
      </c>
      <c r="G20" s="25">
        <v>0.1</v>
      </c>
      <c r="H20" s="25">
        <v>0.3</v>
      </c>
      <c r="I20" s="27">
        <f t="shared" si="0"/>
        <v>42.857142857142861</v>
      </c>
      <c r="J20" s="27">
        <f t="shared" si="1"/>
        <v>299.99999999999994</v>
      </c>
    </row>
    <row r="21" spans="1:10" ht="15" x14ac:dyDescent="0.25">
      <c r="A21" s="25" t="s">
        <v>25</v>
      </c>
      <c r="B21" s="191" t="s">
        <v>30</v>
      </c>
      <c r="C21" s="192"/>
      <c r="D21" s="192"/>
      <c r="E21" s="193"/>
      <c r="F21" s="25">
        <v>7.5</v>
      </c>
      <c r="G21" s="25">
        <v>1.9</v>
      </c>
      <c r="H21" s="25">
        <v>1.7</v>
      </c>
      <c r="I21" s="27">
        <f t="shared" si="0"/>
        <v>22.666666666666664</v>
      </c>
      <c r="J21" s="27">
        <f t="shared" si="1"/>
        <v>89.473684210526315</v>
      </c>
    </row>
    <row r="22" spans="1:10" ht="15" x14ac:dyDescent="0.25">
      <c r="A22" s="25" t="s">
        <v>26</v>
      </c>
      <c r="B22" s="191" t="s">
        <v>32</v>
      </c>
      <c r="C22" s="192"/>
      <c r="D22" s="192"/>
      <c r="E22" s="193"/>
      <c r="F22" s="25">
        <v>3.5</v>
      </c>
      <c r="G22" s="25">
        <v>0.8</v>
      </c>
      <c r="H22" s="25">
        <v>0.7</v>
      </c>
      <c r="I22" s="27">
        <f t="shared" si="0"/>
        <v>20</v>
      </c>
      <c r="J22" s="27">
        <f t="shared" si="1"/>
        <v>87.499999999999986</v>
      </c>
    </row>
    <row r="23" spans="1:10" ht="15" x14ac:dyDescent="0.25">
      <c r="A23" s="25" t="s">
        <v>28</v>
      </c>
      <c r="B23" s="191" t="s">
        <v>185</v>
      </c>
      <c r="C23" s="192"/>
      <c r="D23" s="192"/>
      <c r="E23" s="193"/>
      <c r="F23" s="25">
        <v>1.5</v>
      </c>
      <c r="G23" s="25">
        <v>0.4</v>
      </c>
      <c r="H23" s="25">
        <v>0.4</v>
      </c>
      <c r="I23" s="27">
        <f>SUM(H23/F23*100)</f>
        <v>26.666666666666668</v>
      </c>
      <c r="J23" s="27">
        <f>SUM(H23/G23*100)</f>
        <v>100</v>
      </c>
    </row>
    <row r="24" spans="1:10" ht="15" x14ac:dyDescent="0.25">
      <c r="A24" s="25" t="s">
        <v>29</v>
      </c>
      <c r="B24" s="191" t="s">
        <v>186</v>
      </c>
      <c r="C24" s="192"/>
      <c r="D24" s="192"/>
      <c r="E24" s="193"/>
      <c r="F24" s="25">
        <v>0.9</v>
      </c>
      <c r="G24" s="25">
        <v>0.2</v>
      </c>
      <c r="H24" s="25">
        <v>0</v>
      </c>
      <c r="I24" s="27">
        <f>SUM(H24/F24*100)</f>
        <v>0</v>
      </c>
      <c r="J24" s="27">
        <f>SUM(H24/G24*100)</f>
        <v>0</v>
      </c>
    </row>
    <row r="25" spans="1:10" ht="15" x14ac:dyDescent="0.25">
      <c r="A25" s="25" t="s">
        <v>31</v>
      </c>
      <c r="B25" s="191" t="s">
        <v>253</v>
      </c>
      <c r="C25" s="192"/>
      <c r="D25" s="192"/>
      <c r="E25" s="193"/>
      <c r="F25" s="25">
        <v>0.7</v>
      </c>
      <c r="G25" s="25">
        <v>0.2</v>
      </c>
      <c r="H25" s="25">
        <v>0.1</v>
      </c>
      <c r="I25" s="27">
        <f>SUM(H25/F25*100)</f>
        <v>14.285714285714288</v>
      </c>
      <c r="J25" s="27">
        <f>SUM(H25/G25*100)</f>
        <v>50</v>
      </c>
    </row>
    <row r="26" spans="1:10" ht="15" x14ac:dyDescent="0.25">
      <c r="A26" s="25" t="s">
        <v>33</v>
      </c>
      <c r="B26" s="191" t="s">
        <v>187</v>
      </c>
      <c r="C26" s="192"/>
      <c r="D26" s="192"/>
      <c r="E26" s="193"/>
      <c r="F26" s="25">
        <v>1.8</v>
      </c>
      <c r="G26" s="25">
        <v>0.5</v>
      </c>
      <c r="H26" s="25">
        <v>0.7</v>
      </c>
      <c r="I26" s="27">
        <f t="shared" ref="I26:I27" si="3">SUM(H26/F26*100)</f>
        <v>38.888888888888886</v>
      </c>
      <c r="J26" s="27">
        <f t="shared" ref="J26:J27" si="4">SUM(H26/G26*100)</f>
        <v>140</v>
      </c>
    </row>
    <row r="27" spans="1:10" ht="15" x14ac:dyDescent="0.25">
      <c r="A27" s="25" t="s">
        <v>34</v>
      </c>
      <c r="B27" s="191" t="s">
        <v>48</v>
      </c>
      <c r="C27" s="192"/>
      <c r="D27" s="192"/>
      <c r="E27" s="193"/>
      <c r="F27" s="25">
        <v>1.2</v>
      </c>
      <c r="G27" s="25">
        <v>0.3</v>
      </c>
      <c r="H27" s="25">
        <v>0.3</v>
      </c>
      <c r="I27" s="27">
        <f t="shared" si="3"/>
        <v>25</v>
      </c>
      <c r="J27" s="27">
        <f t="shared" si="4"/>
        <v>100</v>
      </c>
    </row>
    <row r="28" spans="1:10" ht="15" customHeight="1" x14ac:dyDescent="0.25">
      <c r="A28" s="25" t="s">
        <v>36</v>
      </c>
      <c r="B28" s="191" t="s">
        <v>55</v>
      </c>
      <c r="C28" s="192"/>
      <c r="D28" s="192"/>
      <c r="E28" s="193"/>
      <c r="F28" s="25">
        <v>0.8</v>
      </c>
      <c r="G28" s="25">
        <v>0.2</v>
      </c>
      <c r="H28" s="25">
        <v>0</v>
      </c>
      <c r="I28" s="27">
        <f t="shared" si="0"/>
        <v>0</v>
      </c>
      <c r="J28" s="27">
        <f t="shared" si="1"/>
        <v>0</v>
      </c>
    </row>
    <row r="29" spans="1:10" ht="15" x14ac:dyDescent="0.25">
      <c r="A29" s="25" t="s">
        <v>38</v>
      </c>
      <c r="B29" s="191" t="s">
        <v>70</v>
      </c>
      <c r="C29" s="192"/>
      <c r="D29" s="192"/>
      <c r="E29" s="193"/>
      <c r="F29" s="25">
        <v>7</v>
      </c>
      <c r="G29" s="25">
        <v>1.8</v>
      </c>
      <c r="H29" s="25">
        <v>1.1000000000000001</v>
      </c>
      <c r="I29" s="27">
        <f t="shared" si="0"/>
        <v>15.714285714285717</v>
      </c>
      <c r="J29" s="27">
        <f t="shared" si="1"/>
        <v>61.111111111111114</v>
      </c>
    </row>
    <row r="30" spans="1:10" ht="15" x14ac:dyDescent="0.25">
      <c r="A30" s="25" t="s">
        <v>40</v>
      </c>
      <c r="B30" s="191" t="s">
        <v>72</v>
      </c>
      <c r="C30" s="192"/>
      <c r="D30" s="192"/>
      <c r="E30" s="193"/>
      <c r="F30" s="25">
        <v>9</v>
      </c>
      <c r="G30" s="25">
        <v>1.5</v>
      </c>
      <c r="H30" s="25">
        <v>1.8</v>
      </c>
      <c r="I30" s="27">
        <f t="shared" si="0"/>
        <v>20</v>
      </c>
      <c r="J30" s="27">
        <f t="shared" si="1"/>
        <v>120</v>
      </c>
    </row>
    <row r="31" spans="1:10" ht="15" x14ac:dyDescent="0.25">
      <c r="A31" s="25" t="s">
        <v>41</v>
      </c>
      <c r="B31" s="191" t="s">
        <v>226</v>
      </c>
      <c r="C31" s="192"/>
      <c r="D31" s="192"/>
      <c r="E31" s="193"/>
      <c r="F31" s="25">
        <v>0</v>
      </c>
      <c r="G31" s="25">
        <v>0</v>
      </c>
      <c r="H31" s="83">
        <v>0.2</v>
      </c>
      <c r="I31" s="27">
        <v>0</v>
      </c>
      <c r="J31" s="27">
        <v>0</v>
      </c>
    </row>
    <row r="32" spans="1:10" ht="15" x14ac:dyDescent="0.25">
      <c r="A32" s="25" t="s">
        <v>42</v>
      </c>
      <c r="B32" s="191" t="s">
        <v>73</v>
      </c>
      <c r="C32" s="192"/>
      <c r="D32" s="192"/>
      <c r="E32" s="193"/>
      <c r="F32" s="25">
        <v>4</v>
      </c>
      <c r="G32" s="25">
        <v>1</v>
      </c>
      <c r="H32" s="25">
        <v>0.7</v>
      </c>
      <c r="I32" s="27">
        <f t="shared" si="0"/>
        <v>17.5</v>
      </c>
      <c r="J32" s="27">
        <f t="shared" si="1"/>
        <v>70</v>
      </c>
    </row>
    <row r="33" spans="1:10" ht="15" x14ac:dyDescent="0.25">
      <c r="A33" s="25" t="s">
        <v>43</v>
      </c>
      <c r="B33" s="191" t="s">
        <v>227</v>
      </c>
      <c r="C33" s="192"/>
      <c r="D33" s="192"/>
      <c r="E33" s="193"/>
      <c r="F33" s="25">
        <v>3</v>
      </c>
      <c r="G33" s="25">
        <v>0.8</v>
      </c>
      <c r="H33" s="25">
        <v>0.5</v>
      </c>
      <c r="I33" s="27">
        <f t="shared" si="0"/>
        <v>16.666666666666664</v>
      </c>
      <c r="J33" s="27">
        <f t="shared" si="1"/>
        <v>62.5</v>
      </c>
    </row>
    <row r="34" spans="1:10" ht="15" x14ac:dyDescent="0.25">
      <c r="A34" s="25" t="s">
        <v>44</v>
      </c>
      <c r="B34" s="191" t="s">
        <v>74</v>
      </c>
      <c r="C34" s="192"/>
      <c r="D34" s="192"/>
      <c r="E34" s="193"/>
      <c r="F34" s="25">
        <v>1</v>
      </c>
      <c r="G34" s="25">
        <v>0.2</v>
      </c>
      <c r="H34" s="25">
        <v>0.3</v>
      </c>
      <c r="I34" s="27">
        <f t="shared" si="0"/>
        <v>30</v>
      </c>
      <c r="J34" s="27">
        <f t="shared" si="1"/>
        <v>149.99999999999997</v>
      </c>
    </row>
    <row r="35" spans="1:10" ht="15" x14ac:dyDescent="0.25">
      <c r="A35" s="25" t="s">
        <v>46</v>
      </c>
      <c r="B35" s="191" t="s">
        <v>75</v>
      </c>
      <c r="C35" s="192"/>
      <c r="D35" s="192"/>
      <c r="E35" s="193"/>
      <c r="F35" s="25">
        <v>4</v>
      </c>
      <c r="G35" s="25">
        <v>1</v>
      </c>
      <c r="H35" s="25">
        <v>0.4</v>
      </c>
      <c r="I35" s="27">
        <f t="shared" si="0"/>
        <v>10</v>
      </c>
      <c r="J35" s="27">
        <f t="shared" si="1"/>
        <v>40</v>
      </c>
    </row>
    <row r="36" spans="1:10" ht="15" x14ac:dyDescent="0.25">
      <c r="A36" s="25" t="s">
        <v>47</v>
      </c>
      <c r="B36" s="191" t="s">
        <v>76</v>
      </c>
      <c r="C36" s="192"/>
      <c r="D36" s="192"/>
      <c r="E36" s="193"/>
      <c r="F36" s="25">
        <v>43.7</v>
      </c>
      <c r="G36" s="25">
        <v>10</v>
      </c>
      <c r="H36" s="25">
        <v>9.3000000000000007</v>
      </c>
      <c r="I36" s="27">
        <f t="shared" si="0"/>
        <v>21.28146453089245</v>
      </c>
      <c r="J36" s="27">
        <f t="shared" si="1"/>
        <v>93</v>
      </c>
    </row>
    <row r="37" spans="1:10" ht="15" x14ac:dyDescent="0.25">
      <c r="A37" s="25" t="s">
        <v>49</v>
      </c>
      <c r="B37" s="191" t="s">
        <v>78</v>
      </c>
      <c r="C37" s="192"/>
      <c r="D37" s="192"/>
      <c r="E37" s="193"/>
      <c r="F37" s="25">
        <v>130.6</v>
      </c>
      <c r="G37" s="25">
        <v>23.7</v>
      </c>
      <c r="H37" s="25">
        <v>30.2</v>
      </c>
      <c r="I37" s="27">
        <f t="shared" si="0"/>
        <v>23.12404287901991</v>
      </c>
      <c r="J37" s="27">
        <f t="shared" si="1"/>
        <v>127.42616033755274</v>
      </c>
    </row>
    <row r="38" spans="1:10" ht="15.6" x14ac:dyDescent="0.3">
      <c r="A38" s="31"/>
      <c r="B38" s="212" t="s">
        <v>79</v>
      </c>
      <c r="C38" s="212"/>
      <c r="D38" s="212"/>
      <c r="E38" s="213"/>
      <c r="F38" s="86">
        <f>SUM(F9:F37)</f>
        <v>280.8</v>
      </c>
      <c r="G38" s="86">
        <f>SUM(G9:G37)</f>
        <v>60</v>
      </c>
      <c r="H38" s="86">
        <f>SUM(H9:H37)</f>
        <v>63.599999999999994</v>
      </c>
      <c r="I38" s="27">
        <f>SUM(H38/F38*100)</f>
        <v>22.649572649572647</v>
      </c>
      <c r="J38" s="27">
        <f>SUM(H38/G38*100)</f>
        <v>105.99999999999999</v>
      </c>
    </row>
    <row r="40" spans="1:10" x14ac:dyDescent="0.25">
      <c r="F40" s="2"/>
      <c r="G40" s="2"/>
    </row>
  </sheetData>
  <mergeCells count="35">
    <mergeCell ref="B31:E31"/>
    <mergeCell ref="B30:E30"/>
    <mergeCell ref="B20:E20"/>
    <mergeCell ref="B18:E18"/>
    <mergeCell ref="B19:E19"/>
    <mergeCell ref="A3:J3"/>
    <mergeCell ref="A4:J4"/>
    <mergeCell ref="F7:F8"/>
    <mergeCell ref="G7:G8"/>
    <mergeCell ref="H7:H8"/>
    <mergeCell ref="I6:J6"/>
    <mergeCell ref="B12:E12"/>
    <mergeCell ref="B15:E15"/>
    <mergeCell ref="I7:J7"/>
    <mergeCell ref="B7:E8"/>
    <mergeCell ref="B17:E17"/>
    <mergeCell ref="B14:E14"/>
    <mergeCell ref="B16:E16"/>
    <mergeCell ref="B13:E13"/>
    <mergeCell ref="B36:E36"/>
    <mergeCell ref="B37:E37"/>
    <mergeCell ref="B38:E38"/>
    <mergeCell ref="B21:E21"/>
    <mergeCell ref="B22:E22"/>
    <mergeCell ref="B23:E23"/>
    <mergeCell ref="B24:E24"/>
    <mergeCell ref="B35:E35"/>
    <mergeCell ref="B32:E32"/>
    <mergeCell ref="B33:E33"/>
    <mergeCell ref="B34:E34"/>
    <mergeCell ref="B26:E26"/>
    <mergeCell ref="B27:E27"/>
    <mergeCell ref="B28:E28"/>
    <mergeCell ref="B29:E29"/>
    <mergeCell ref="B25:E25"/>
  </mergeCells>
  <pageMargins left="0.9055118110236221" right="0.55118110236220474" top="0.47244094488188981" bottom="0" header="0.31496062992125984" footer="0.19685039370078741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272"/>
  <sheetViews>
    <sheetView showZeros="0" zoomScaleNormal="100" workbookViewId="0"/>
  </sheetViews>
  <sheetFormatPr defaultColWidth="10.6640625" defaultRowHeight="15" x14ac:dyDescent="0.25"/>
  <cols>
    <col min="1" max="1" width="11.88671875" style="10" customWidth="1"/>
    <col min="2" max="2" width="21.33203125" style="10" customWidth="1"/>
    <col min="3" max="3" width="10.33203125" style="10" customWidth="1"/>
    <col min="4" max="4" width="12.44140625" style="10" customWidth="1"/>
    <col min="5" max="5" width="12.33203125" style="10" customWidth="1"/>
    <col min="6" max="6" width="13.33203125" style="10" customWidth="1"/>
    <col min="7" max="9" width="10.6640625" style="10"/>
    <col min="10" max="10" width="13.33203125" style="10" customWidth="1"/>
    <col min="11" max="13" width="10.6640625" style="10"/>
    <col min="14" max="14" width="13.5546875" style="10" customWidth="1"/>
    <col min="15" max="15" width="10.6640625" style="10"/>
    <col min="16" max="16" width="9" style="10" customWidth="1"/>
    <col min="17" max="17" width="12.33203125" style="10" customWidth="1"/>
    <col min="18" max="16384" width="10.6640625" style="10"/>
  </cols>
  <sheetData>
    <row r="1" spans="1:17" x14ac:dyDescent="0.25">
      <c r="P1" s="178" t="s">
        <v>326</v>
      </c>
      <c r="Q1" s="178"/>
    </row>
    <row r="2" spans="1:17" ht="15.6" x14ac:dyDescent="0.3">
      <c r="A2" s="88"/>
      <c r="B2" s="88"/>
      <c r="C2" s="88"/>
      <c r="D2" s="88"/>
      <c r="E2" s="88"/>
      <c r="F2" s="88"/>
      <c r="G2" s="88"/>
      <c r="H2" s="88"/>
      <c r="I2" s="88"/>
      <c r="J2" s="141"/>
      <c r="K2" s="141"/>
      <c r="L2" s="161"/>
      <c r="M2" s="161"/>
      <c r="N2" s="161"/>
      <c r="O2" s="161"/>
    </row>
    <row r="3" spans="1:17" ht="15.6" x14ac:dyDescent="0.3">
      <c r="A3" s="182" t="s">
        <v>354</v>
      </c>
      <c r="B3" s="182"/>
      <c r="C3" s="182"/>
      <c r="D3" s="182"/>
      <c r="E3" s="182"/>
      <c r="F3" s="182"/>
      <c r="G3" s="182"/>
      <c r="H3" s="182"/>
      <c r="I3" s="182"/>
      <c r="J3" s="182"/>
      <c r="K3" s="182"/>
      <c r="L3" s="182"/>
      <c r="M3" s="182"/>
      <c r="N3" s="182"/>
      <c r="O3" s="182"/>
    </row>
    <row r="4" spans="1:17" ht="14.25" customHeight="1" x14ac:dyDescent="0.3">
      <c r="A4" s="214"/>
      <c r="B4" s="214"/>
      <c r="C4" s="214"/>
      <c r="D4" s="214"/>
      <c r="E4" s="214"/>
      <c r="F4" s="214"/>
      <c r="G4" s="214"/>
      <c r="H4" s="214"/>
      <c r="I4" s="214"/>
      <c r="J4" s="214"/>
      <c r="K4" s="214"/>
      <c r="L4" s="214"/>
      <c r="M4" s="214"/>
      <c r="N4" s="141"/>
      <c r="Q4" s="11" t="s">
        <v>154</v>
      </c>
    </row>
    <row r="5" spans="1:17" ht="15" customHeight="1" x14ac:dyDescent="0.25">
      <c r="A5" s="215" t="s">
        <v>269</v>
      </c>
      <c r="B5" s="215" t="s">
        <v>350</v>
      </c>
      <c r="C5" s="215" t="s">
        <v>270</v>
      </c>
      <c r="D5" s="215" t="s">
        <v>155</v>
      </c>
      <c r="E5" s="215"/>
      <c r="F5" s="215"/>
      <c r="G5" s="215"/>
      <c r="H5" s="216" t="s">
        <v>244</v>
      </c>
      <c r="I5" s="216"/>
      <c r="J5" s="216"/>
      <c r="K5" s="216"/>
      <c r="L5" s="215" t="s">
        <v>271</v>
      </c>
      <c r="M5" s="215"/>
      <c r="N5" s="215"/>
      <c r="O5" s="215"/>
      <c r="P5" s="217" t="s">
        <v>272</v>
      </c>
      <c r="Q5" s="217"/>
    </row>
    <row r="6" spans="1:17" ht="15" customHeight="1" x14ac:dyDescent="0.25">
      <c r="A6" s="215"/>
      <c r="B6" s="215"/>
      <c r="C6" s="215"/>
      <c r="D6" s="218" t="s">
        <v>273</v>
      </c>
      <c r="E6" s="215" t="s">
        <v>274</v>
      </c>
      <c r="F6" s="215"/>
      <c r="G6" s="215"/>
      <c r="H6" s="218" t="s">
        <v>273</v>
      </c>
      <c r="I6" s="215" t="s">
        <v>274</v>
      </c>
      <c r="J6" s="215"/>
      <c r="K6" s="215"/>
      <c r="L6" s="218" t="s">
        <v>273</v>
      </c>
      <c r="M6" s="215" t="s">
        <v>274</v>
      </c>
      <c r="N6" s="215"/>
      <c r="O6" s="215"/>
      <c r="P6" s="219" t="s">
        <v>275</v>
      </c>
      <c r="Q6" s="219" t="s">
        <v>276</v>
      </c>
    </row>
    <row r="7" spans="1:17" ht="14.25" customHeight="1" x14ac:dyDescent="0.25">
      <c r="A7" s="215"/>
      <c r="B7" s="215"/>
      <c r="C7" s="215"/>
      <c r="D7" s="218"/>
      <c r="E7" s="215" t="s">
        <v>277</v>
      </c>
      <c r="F7" s="215"/>
      <c r="G7" s="215" t="s">
        <v>278</v>
      </c>
      <c r="H7" s="218"/>
      <c r="I7" s="215" t="s">
        <v>277</v>
      </c>
      <c r="J7" s="215"/>
      <c r="K7" s="215" t="s">
        <v>278</v>
      </c>
      <c r="L7" s="218"/>
      <c r="M7" s="215" t="s">
        <v>277</v>
      </c>
      <c r="N7" s="215"/>
      <c r="O7" s="215" t="s">
        <v>278</v>
      </c>
      <c r="P7" s="219"/>
      <c r="Q7" s="219"/>
    </row>
    <row r="8" spans="1:17" ht="30.6" customHeight="1" x14ac:dyDescent="0.25">
      <c r="A8" s="215"/>
      <c r="B8" s="215"/>
      <c r="C8" s="215"/>
      <c r="D8" s="218"/>
      <c r="E8" s="168" t="s">
        <v>273</v>
      </c>
      <c r="F8" s="169" t="s">
        <v>279</v>
      </c>
      <c r="G8" s="215"/>
      <c r="H8" s="218"/>
      <c r="I8" s="168" t="s">
        <v>273</v>
      </c>
      <c r="J8" s="169" t="s">
        <v>279</v>
      </c>
      <c r="K8" s="215"/>
      <c r="L8" s="218"/>
      <c r="M8" s="168" t="s">
        <v>273</v>
      </c>
      <c r="N8" s="169" t="s">
        <v>279</v>
      </c>
      <c r="O8" s="215"/>
      <c r="P8" s="219"/>
      <c r="Q8" s="219"/>
    </row>
    <row r="9" spans="1:17" ht="15" customHeight="1" x14ac:dyDescent="0.25">
      <c r="A9" s="168">
        <v>1</v>
      </c>
      <c r="B9" s="168">
        <v>2</v>
      </c>
      <c r="C9" s="168">
        <v>3</v>
      </c>
      <c r="D9" s="168">
        <v>4</v>
      </c>
      <c r="E9" s="169">
        <v>5</v>
      </c>
      <c r="F9" s="169">
        <v>6</v>
      </c>
      <c r="G9" s="169">
        <v>7</v>
      </c>
      <c r="H9" s="169">
        <v>8</v>
      </c>
      <c r="I9" s="169">
        <v>9</v>
      </c>
      <c r="J9" s="169">
        <v>10</v>
      </c>
      <c r="K9" s="169">
        <v>11</v>
      </c>
      <c r="L9" s="169">
        <v>12</v>
      </c>
      <c r="M9" s="169">
        <v>13</v>
      </c>
      <c r="N9" s="169">
        <v>14</v>
      </c>
      <c r="O9" s="169">
        <v>15</v>
      </c>
      <c r="P9" s="169">
        <v>16</v>
      </c>
      <c r="Q9" s="169">
        <v>17</v>
      </c>
    </row>
    <row r="10" spans="1:17" ht="34.950000000000003" customHeight="1" x14ac:dyDescent="0.3">
      <c r="A10" s="221" t="s">
        <v>280</v>
      </c>
      <c r="B10" s="221"/>
      <c r="C10" s="163"/>
      <c r="D10" s="164">
        <f>SUBTOTAL(9,D11:D62)</f>
        <v>92491.599999999977</v>
      </c>
      <c r="E10" s="164">
        <f>SUM(E11:E62)</f>
        <v>53129.4</v>
      </c>
      <c r="F10" s="164">
        <f t="shared" ref="F10:G10" si="0">SUM(F11:F62)</f>
        <v>12156.5</v>
      </c>
      <c r="G10" s="164">
        <f t="shared" si="0"/>
        <v>39362.199999999997</v>
      </c>
      <c r="H10" s="164">
        <f>SUBTOTAL(9,H11:H62)</f>
        <v>26165.800000000003</v>
      </c>
      <c r="I10" s="164">
        <f t="shared" ref="I10:O10" si="1">SUBTOTAL(9,I11:I62)</f>
        <v>14973.399999999996</v>
      </c>
      <c r="J10" s="164">
        <f t="shared" si="1"/>
        <v>2747.5000000000005</v>
      </c>
      <c r="K10" s="164">
        <f t="shared" si="1"/>
        <v>11192.400000000001</v>
      </c>
      <c r="L10" s="164">
        <f t="shared" si="1"/>
        <v>15861.799999999996</v>
      </c>
      <c r="M10" s="164">
        <f t="shared" si="1"/>
        <v>9566.9999999999982</v>
      </c>
      <c r="N10" s="164">
        <f t="shared" si="1"/>
        <v>1938.8999999999999</v>
      </c>
      <c r="O10" s="164">
        <f t="shared" si="1"/>
        <v>6294.8</v>
      </c>
      <c r="P10" s="164">
        <f>SUM(L10/D10*100)</f>
        <v>17.149449247282998</v>
      </c>
      <c r="Q10" s="164">
        <f>SUM(L10/H10*100)</f>
        <v>60.620351756873447</v>
      </c>
    </row>
    <row r="11" spans="1:17" x14ac:dyDescent="0.25">
      <c r="A11" s="215"/>
      <c r="B11" s="220" t="s">
        <v>281</v>
      </c>
      <c r="C11" s="166" t="s">
        <v>282</v>
      </c>
      <c r="D11" s="162">
        <v>3448.7</v>
      </c>
      <c r="E11" s="162">
        <v>669.3</v>
      </c>
      <c r="F11" s="162">
        <v>153.19999999999999</v>
      </c>
      <c r="G11" s="162">
        <v>2779.4</v>
      </c>
      <c r="H11" s="162">
        <v>652.79999999999995</v>
      </c>
      <c r="I11" s="162">
        <v>585.79999999999995</v>
      </c>
      <c r="J11" s="162">
        <v>148.9</v>
      </c>
      <c r="K11" s="162">
        <v>67</v>
      </c>
      <c r="L11" s="162">
        <v>39.6</v>
      </c>
      <c r="M11" s="162">
        <v>39.6</v>
      </c>
      <c r="N11" s="162">
        <v>11</v>
      </c>
      <c r="O11" s="162">
        <v>0</v>
      </c>
      <c r="P11" s="162"/>
      <c r="Q11" s="83"/>
    </row>
    <row r="12" spans="1:17" x14ac:dyDescent="0.25">
      <c r="A12" s="215"/>
      <c r="B12" s="220"/>
      <c r="C12" s="166" t="s">
        <v>283</v>
      </c>
      <c r="D12" s="162">
        <v>3515.8</v>
      </c>
      <c r="E12" s="162">
        <v>3515.8</v>
      </c>
      <c r="F12" s="162">
        <v>0</v>
      </c>
      <c r="G12" s="162">
        <v>0</v>
      </c>
      <c r="H12" s="162">
        <v>799.3</v>
      </c>
      <c r="I12" s="162">
        <v>799.3</v>
      </c>
      <c r="J12" s="162">
        <v>0</v>
      </c>
      <c r="K12" s="162">
        <v>0</v>
      </c>
      <c r="L12" s="162">
        <v>799.3</v>
      </c>
      <c r="M12" s="162">
        <v>799.3</v>
      </c>
      <c r="N12" s="162">
        <v>0</v>
      </c>
      <c r="O12" s="162">
        <v>0</v>
      </c>
      <c r="P12" s="162"/>
      <c r="Q12" s="83"/>
    </row>
    <row r="13" spans="1:17" x14ac:dyDescent="0.25">
      <c r="A13" s="215"/>
      <c r="B13" s="220"/>
      <c r="C13" s="166" t="s">
        <v>284</v>
      </c>
      <c r="D13" s="162">
        <v>9.1999999999999993</v>
      </c>
      <c r="E13" s="162">
        <v>9.1999999999999993</v>
      </c>
      <c r="F13" s="162">
        <v>0</v>
      </c>
      <c r="G13" s="162">
        <v>0</v>
      </c>
      <c r="H13" s="162">
        <v>0</v>
      </c>
      <c r="I13" s="162">
        <v>0</v>
      </c>
      <c r="J13" s="162">
        <v>0</v>
      </c>
      <c r="K13" s="162">
        <v>0</v>
      </c>
      <c r="L13" s="162">
        <v>0</v>
      </c>
      <c r="M13" s="162">
        <v>0</v>
      </c>
      <c r="N13" s="162">
        <v>0</v>
      </c>
      <c r="O13" s="162">
        <v>0</v>
      </c>
      <c r="P13" s="162"/>
      <c r="Q13" s="83"/>
    </row>
    <row r="14" spans="1:17" x14ac:dyDescent="0.25">
      <c r="A14" s="215"/>
      <c r="B14" s="220"/>
      <c r="C14" s="166" t="s">
        <v>285</v>
      </c>
      <c r="D14" s="162">
        <v>8528.1</v>
      </c>
      <c r="E14" s="162">
        <v>6463.7</v>
      </c>
      <c r="F14" s="162">
        <v>0</v>
      </c>
      <c r="G14" s="162">
        <v>2064.4</v>
      </c>
      <c r="H14" s="162">
        <v>2618.9</v>
      </c>
      <c r="I14" s="162">
        <v>1882.8</v>
      </c>
      <c r="J14" s="162">
        <v>0</v>
      </c>
      <c r="K14" s="162">
        <v>736.1</v>
      </c>
      <c r="L14" s="162">
        <v>1766.1</v>
      </c>
      <c r="M14" s="162">
        <v>1539</v>
      </c>
      <c r="N14" s="162">
        <v>0</v>
      </c>
      <c r="O14" s="162">
        <v>227.1</v>
      </c>
      <c r="P14" s="162"/>
      <c r="Q14" s="83"/>
    </row>
    <row r="15" spans="1:17" x14ac:dyDescent="0.25">
      <c r="A15" s="215"/>
      <c r="B15" s="220"/>
      <c r="C15" s="166" t="s">
        <v>286</v>
      </c>
      <c r="D15" s="162">
        <v>642.6</v>
      </c>
      <c r="E15" s="162">
        <v>0</v>
      </c>
      <c r="F15" s="162">
        <v>0</v>
      </c>
      <c r="G15" s="162">
        <v>642.6</v>
      </c>
      <c r="H15" s="162">
        <v>0</v>
      </c>
      <c r="I15" s="162">
        <v>0</v>
      </c>
      <c r="J15" s="162">
        <v>0</v>
      </c>
      <c r="K15" s="162">
        <v>0</v>
      </c>
      <c r="L15" s="162">
        <v>0</v>
      </c>
      <c r="M15" s="162">
        <v>0</v>
      </c>
      <c r="N15" s="162">
        <v>0</v>
      </c>
      <c r="O15" s="162">
        <v>0</v>
      </c>
      <c r="P15" s="162"/>
      <c r="Q15" s="83"/>
    </row>
    <row r="16" spans="1:17" x14ac:dyDescent="0.25">
      <c r="A16" s="215"/>
      <c r="B16" s="220"/>
      <c r="C16" s="166" t="s">
        <v>287</v>
      </c>
      <c r="D16" s="162">
        <v>502.2</v>
      </c>
      <c r="E16" s="162">
        <v>434.2</v>
      </c>
      <c r="F16" s="162">
        <v>14.6</v>
      </c>
      <c r="G16" s="162">
        <v>68</v>
      </c>
      <c r="H16" s="162">
        <v>110</v>
      </c>
      <c r="I16" s="162">
        <v>110</v>
      </c>
      <c r="J16" s="162">
        <v>5.0999999999999996</v>
      </c>
      <c r="K16" s="162">
        <v>0</v>
      </c>
      <c r="L16" s="162">
        <v>86.7</v>
      </c>
      <c r="M16" s="162">
        <v>86.7</v>
      </c>
      <c r="N16" s="162">
        <v>0.8</v>
      </c>
      <c r="O16" s="162">
        <v>0</v>
      </c>
      <c r="P16" s="162"/>
      <c r="Q16" s="83"/>
    </row>
    <row r="17" spans="1:17" x14ac:dyDescent="0.25">
      <c r="A17" s="215"/>
      <c r="B17" s="220"/>
      <c r="C17" s="166" t="s">
        <v>288</v>
      </c>
      <c r="D17" s="162">
        <v>295.8</v>
      </c>
      <c r="E17" s="162">
        <v>288.3</v>
      </c>
      <c r="F17" s="162">
        <v>21.3</v>
      </c>
      <c r="G17" s="162">
        <v>7.5</v>
      </c>
      <c r="H17" s="162">
        <v>272.7</v>
      </c>
      <c r="I17" s="162">
        <v>272.7</v>
      </c>
      <c r="J17" s="162">
        <v>20.5</v>
      </c>
      <c r="K17" s="162">
        <v>0</v>
      </c>
      <c r="L17" s="162">
        <v>0.6</v>
      </c>
      <c r="M17" s="162">
        <v>0.6</v>
      </c>
      <c r="N17" s="162">
        <v>0.2</v>
      </c>
      <c r="O17" s="162">
        <v>0</v>
      </c>
      <c r="P17" s="162"/>
      <c r="Q17" s="83"/>
    </row>
    <row r="18" spans="1:17" x14ac:dyDescent="0.25">
      <c r="A18" s="215"/>
      <c r="B18" s="220" t="s">
        <v>289</v>
      </c>
      <c r="C18" s="166" t="s">
        <v>282</v>
      </c>
      <c r="D18" s="162">
        <v>1264.3</v>
      </c>
      <c r="E18" s="162">
        <v>198.5</v>
      </c>
      <c r="F18" s="162">
        <v>0</v>
      </c>
      <c r="G18" s="162">
        <v>1065.8</v>
      </c>
      <c r="H18" s="162">
        <v>349.6</v>
      </c>
      <c r="I18" s="162">
        <v>20</v>
      </c>
      <c r="J18" s="162">
        <v>0</v>
      </c>
      <c r="K18" s="162">
        <v>329.6</v>
      </c>
      <c r="L18" s="162">
        <v>0</v>
      </c>
      <c r="M18" s="162">
        <v>0</v>
      </c>
      <c r="N18" s="162">
        <v>0</v>
      </c>
      <c r="O18" s="162">
        <v>0</v>
      </c>
      <c r="P18" s="162"/>
      <c r="Q18" s="83"/>
    </row>
    <row r="19" spans="1:17" x14ac:dyDescent="0.25">
      <c r="A19" s="215"/>
      <c r="B19" s="220"/>
      <c r="C19" s="166" t="s">
        <v>285</v>
      </c>
      <c r="D19" s="162">
        <v>2301.9</v>
      </c>
      <c r="E19" s="162">
        <v>517.4</v>
      </c>
      <c r="F19" s="162">
        <v>0</v>
      </c>
      <c r="G19" s="162">
        <v>1784.5</v>
      </c>
      <c r="H19" s="162">
        <v>608.1</v>
      </c>
      <c r="I19" s="162">
        <v>94</v>
      </c>
      <c r="J19" s="162">
        <v>0</v>
      </c>
      <c r="K19" s="162">
        <v>514.1</v>
      </c>
      <c r="L19" s="162">
        <v>86.5</v>
      </c>
      <c r="M19" s="162">
        <v>10.3</v>
      </c>
      <c r="N19" s="162">
        <v>0</v>
      </c>
      <c r="O19" s="162">
        <v>76.2</v>
      </c>
      <c r="P19" s="162"/>
      <c r="Q19" s="83"/>
    </row>
    <row r="20" spans="1:17" x14ac:dyDescent="0.25">
      <c r="A20" s="215"/>
      <c r="B20" s="220"/>
      <c r="C20" s="166" t="s">
        <v>286</v>
      </c>
      <c r="D20" s="162">
        <v>200</v>
      </c>
      <c r="E20" s="162">
        <v>0</v>
      </c>
      <c r="F20" s="162">
        <v>0</v>
      </c>
      <c r="G20" s="162">
        <v>200</v>
      </c>
      <c r="H20" s="162">
        <v>0</v>
      </c>
      <c r="I20" s="162">
        <v>0</v>
      </c>
      <c r="J20" s="162">
        <v>0</v>
      </c>
      <c r="K20" s="162">
        <v>0</v>
      </c>
      <c r="L20" s="162">
        <v>0</v>
      </c>
      <c r="M20" s="162">
        <v>0</v>
      </c>
      <c r="N20" s="162">
        <v>0</v>
      </c>
      <c r="O20" s="162">
        <v>0</v>
      </c>
      <c r="P20" s="162"/>
      <c r="Q20" s="83"/>
    </row>
    <row r="21" spans="1:17" x14ac:dyDescent="0.25">
      <c r="A21" s="215"/>
      <c r="B21" s="220"/>
      <c r="C21" s="166" t="s">
        <v>287</v>
      </c>
      <c r="D21" s="162">
        <v>458.8</v>
      </c>
      <c r="E21" s="162">
        <v>458.8</v>
      </c>
      <c r="F21" s="162">
        <v>0</v>
      </c>
      <c r="G21" s="162">
        <v>0</v>
      </c>
      <c r="H21" s="162">
        <v>129.80000000000001</v>
      </c>
      <c r="I21" s="162">
        <v>129.80000000000001</v>
      </c>
      <c r="J21" s="162">
        <v>0</v>
      </c>
      <c r="K21" s="162">
        <v>0</v>
      </c>
      <c r="L21" s="162">
        <v>93.7</v>
      </c>
      <c r="M21" s="162">
        <v>93.7</v>
      </c>
      <c r="N21" s="162">
        <v>0</v>
      </c>
      <c r="O21" s="162">
        <v>0</v>
      </c>
      <c r="P21" s="162"/>
      <c r="Q21" s="83"/>
    </row>
    <row r="22" spans="1:17" x14ac:dyDescent="0.25">
      <c r="A22" s="215"/>
      <c r="B22" s="220"/>
      <c r="C22" s="166" t="s">
        <v>288</v>
      </c>
      <c r="D22" s="162">
        <v>46</v>
      </c>
      <c r="E22" s="162">
        <v>6.1</v>
      </c>
      <c r="F22" s="162">
        <v>0</v>
      </c>
      <c r="G22" s="162">
        <v>39.9</v>
      </c>
      <c r="H22" s="162">
        <v>22.9</v>
      </c>
      <c r="I22" s="162">
        <v>0</v>
      </c>
      <c r="J22" s="162">
        <v>0</v>
      </c>
      <c r="K22" s="162">
        <v>22.9</v>
      </c>
      <c r="L22" s="162">
        <v>0</v>
      </c>
      <c r="M22" s="162">
        <v>0</v>
      </c>
      <c r="N22" s="162">
        <v>0</v>
      </c>
      <c r="O22" s="162">
        <v>0</v>
      </c>
      <c r="P22" s="162"/>
      <c r="Q22" s="83"/>
    </row>
    <row r="23" spans="1:17" x14ac:dyDescent="0.25">
      <c r="A23" s="215"/>
      <c r="B23" s="220"/>
      <c r="C23" s="166" t="s">
        <v>290</v>
      </c>
      <c r="D23" s="162">
        <v>200</v>
      </c>
      <c r="E23" s="162">
        <v>0</v>
      </c>
      <c r="F23" s="162">
        <v>0</v>
      </c>
      <c r="G23" s="162">
        <v>200</v>
      </c>
      <c r="H23" s="162">
        <v>50</v>
      </c>
      <c r="I23" s="162">
        <v>0</v>
      </c>
      <c r="J23" s="162">
        <v>0</v>
      </c>
      <c r="K23" s="162">
        <v>50</v>
      </c>
      <c r="L23" s="162">
        <v>0</v>
      </c>
      <c r="M23" s="162">
        <v>0</v>
      </c>
      <c r="N23" s="162">
        <v>0</v>
      </c>
      <c r="O23" s="162">
        <v>0</v>
      </c>
      <c r="P23" s="162"/>
      <c r="Q23" s="83"/>
    </row>
    <row r="24" spans="1:17" x14ac:dyDescent="0.25">
      <c r="A24" s="215"/>
      <c r="B24" s="220" t="s">
        <v>291</v>
      </c>
      <c r="C24" s="166" t="s">
        <v>292</v>
      </c>
      <c r="D24" s="162">
        <v>448</v>
      </c>
      <c r="E24" s="162">
        <v>400</v>
      </c>
      <c r="F24" s="162">
        <v>0</v>
      </c>
      <c r="G24" s="162">
        <v>48</v>
      </c>
      <c r="H24" s="162">
        <v>60</v>
      </c>
      <c r="I24" s="162">
        <v>50</v>
      </c>
      <c r="J24" s="162">
        <v>0</v>
      </c>
      <c r="K24" s="162">
        <v>10</v>
      </c>
      <c r="L24" s="162">
        <v>0</v>
      </c>
      <c r="M24" s="162">
        <v>0</v>
      </c>
      <c r="N24" s="162">
        <v>0</v>
      </c>
      <c r="O24" s="162">
        <v>0</v>
      </c>
      <c r="P24" s="162"/>
      <c r="Q24" s="83"/>
    </row>
    <row r="25" spans="1:17" x14ac:dyDescent="0.25">
      <c r="A25" s="215"/>
      <c r="B25" s="220"/>
      <c r="C25" s="166" t="s">
        <v>282</v>
      </c>
      <c r="D25" s="162">
        <v>210</v>
      </c>
      <c r="E25" s="162">
        <v>0</v>
      </c>
      <c r="F25" s="162">
        <v>0</v>
      </c>
      <c r="G25" s="162">
        <v>210</v>
      </c>
      <c r="H25" s="162">
        <v>50</v>
      </c>
      <c r="I25" s="162">
        <v>0</v>
      </c>
      <c r="J25" s="162">
        <v>0</v>
      </c>
      <c r="K25" s="162">
        <v>50</v>
      </c>
      <c r="L25" s="162">
        <v>0</v>
      </c>
      <c r="M25" s="162">
        <v>0</v>
      </c>
      <c r="N25" s="162">
        <v>0</v>
      </c>
      <c r="O25" s="162">
        <v>0</v>
      </c>
      <c r="P25" s="162"/>
      <c r="Q25" s="83"/>
    </row>
    <row r="26" spans="1:17" x14ac:dyDescent="0.25">
      <c r="A26" s="215"/>
      <c r="B26" s="220"/>
      <c r="C26" s="166" t="s">
        <v>293</v>
      </c>
      <c r="D26" s="162">
        <v>3100</v>
      </c>
      <c r="E26" s="162">
        <v>3100</v>
      </c>
      <c r="F26" s="162">
        <v>0</v>
      </c>
      <c r="G26" s="162">
        <v>0</v>
      </c>
      <c r="H26" s="162">
        <v>800</v>
      </c>
      <c r="I26" s="162">
        <v>800</v>
      </c>
      <c r="J26" s="162">
        <v>0</v>
      </c>
      <c r="K26" s="162">
        <v>0</v>
      </c>
      <c r="L26" s="162">
        <v>562</v>
      </c>
      <c r="M26" s="162">
        <v>562</v>
      </c>
      <c r="N26" s="162">
        <v>0</v>
      </c>
      <c r="O26" s="162">
        <v>0</v>
      </c>
      <c r="P26" s="162"/>
      <c r="Q26" s="83"/>
    </row>
    <row r="27" spans="1:17" x14ac:dyDescent="0.25">
      <c r="A27" s="215"/>
      <c r="B27" s="220"/>
      <c r="C27" s="166" t="s">
        <v>294</v>
      </c>
      <c r="D27" s="162">
        <v>39.299999999999997</v>
      </c>
      <c r="E27" s="162">
        <v>39.299999999999997</v>
      </c>
      <c r="F27" s="162">
        <v>0</v>
      </c>
      <c r="G27" s="162">
        <v>0</v>
      </c>
      <c r="H27" s="162">
        <v>39.200000000000003</v>
      </c>
      <c r="I27" s="162">
        <v>39.200000000000003</v>
      </c>
      <c r="J27" s="162">
        <v>0</v>
      </c>
      <c r="K27" s="162">
        <v>0</v>
      </c>
      <c r="L27" s="162">
        <v>8</v>
      </c>
      <c r="M27" s="162">
        <v>8</v>
      </c>
      <c r="N27" s="162">
        <v>0</v>
      </c>
      <c r="O27" s="162">
        <v>0</v>
      </c>
      <c r="P27" s="162"/>
      <c r="Q27" s="83"/>
    </row>
    <row r="28" spans="1:17" x14ac:dyDescent="0.25">
      <c r="A28" s="215"/>
      <c r="B28" s="220"/>
      <c r="C28" s="166" t="s">
        <v>295</v>
      </c>
      <c r="D28" s="162">
        <v>29</v>
      </c>
      <c r="E28" s="162">
        <v>29</v>
      </c>
      <c r="F28" s="162">
        <v>0</v>
      </c>
      <c r="G28" s="162">
        <v>0</v>
      </c>
      <c r="H28" s="162">
        <v>29</v>
      </c>
      <c r="I28" s="162">
        <v>29</v>
      </c>
      <c r="J28" s="162">
        <v>0</v>
      </c>
      <c r="K28" s="162">
        <v>0</v>
      </c>
      <c r="L28" s="162">
        <v>29</v>
      </c>
      <c r="M28" s="162">
        <v>29</v>
      </c>
      <c r="N28" s="162">
        <v>0</v>
      </c>
      <c r="O28" s="162">
        <v>0</v>
      </c>
      <c r="P28" s="162"/>
      <c r="Q28" s="83"/>
    </row>
    <row r="29" spans="1:17" x14ac:dyDescent="0.25">
      <c r="A29" s="215"/>
      <c r="B29" s="220"/>
      <c r="C29" s="166" t="s">
        <v>296</v>
      </c>
      <c r="D29" s="162">
        <v>0.7</v>
      </c>
      <c r="E29" s="162">
        <v>0.7</v>
      </c>
      <c r="F29" s="162">
        <v>0</v>
      </c>
      <c r="G29" s="162">
        <v>0</v>
      </c>
      <c r="H29" s="162">
        <v>0.7</v>
      </c>
      <c r="I29" s="162">
        <v>0.7</v>
      </c>
      <c r="J29" s="162">
        <v>0</v>
      </c>
      <c r="K29" s="162">
        <v>0</v>
      </c>
      <c r="L29" s="162">
        <v>0</v>
      </c>
      <c r="M29" s="162">
        <v>0</v>
      </c>
      <c r="N29" s="162">
        <v>0</v>
      </c>
      <c r="O29" s="162">
        <v>0</v>
      </c>
      <c r="P29" s="162"/>
      <c r="Q29" s="83"/>
    </row>
    <row r="30" spans="1:17" x14ac:dyDescent="0.25">
      <c r="A30" s="215"/>
      <c r="B30" s="220"/>
      <c r="C30" s="166" t="s">
        <v>297</v>
      </c>
      <c r="D30" s="162">
        <v>9.1999999999999993</v>
      </c>
      <c r="E30" s="162">
        <v>9.1999999999999993</v>
      </c>
      <c r="F30" s="162">
        <v>0</v>
      </c>
      <c r="G30" s="162">
        <v>0</v>
      </c>
      <c r="H30" s="162">
        <v>2.5</v>
      </c>
      <c r="I30" s="162">
        <v>2.5</v>
      </c>
      <c r="J30" s="162">
        <v>0</v>
      </c>
      <c r="K30" s="162">
        <v>0</v>
      </c>
      <c r="L30" s="162">
        <v>0.7</v>
      </c>
      <c r="M30" s="162">
        <v>0.7</v>
      </c>
      <c r="N30" s="162">
        <v>0</v>
      </c>
      <c r="O30" s="162">
        <v>0</v>
      </c>
      <c r="P30" s="162"/>
      <c r="Q30" s="83"/>
    </row>
    <row r="31" spans="1:17" x14ac:dyDescent="0.25">
      <c r="A31" s="215"/>
      <c r="B31" s="220"/>
      <c r="C31" s="166" t="s">
        <v>285</v>
      </c>
      <c r="D31" s="162">
        <v>2825.2</v>
      </c>
      <c r="E31" s="162">
        <v>2430.1</v>
      </c>
      <c r="F31" s="162">
        <v>1186.2</v>
      </c>
      <c r="G31" s="162">
        <v>395.1</v>
      </c>
      <c r="H31" s="162">
        <v>766</v>
      </c>
      <c r="I31" s="162">
        <v>690.5</v>
      </c>
      <c r="J31" s="162">
        <v>246.1</v>
      </c>
      <c r="K31" s="162">
        <v>75.5</v>
      </c>
      <c r="L31" s="162">
        <v>475.4</v>
      </c>
      <c r="M31" s="162">
        <v>455</v>
      </c>
      <c r="N31" s="162">
        <v>173.1</v>
      </c>
      <c r="O31" s="162">
        <v>20.399999999999999</v>
      </c>
      <c r="P31" s="162"/>
      <c r="Q31" s="83"/>
    </row>
    <row r="32" spans="1:17" x14ac:dyDescent="0.25">
      <c r="A32" s="215"/>
      <c r="B32" s="220"/>
      <c r="C32" s="166" t="s">
        <v>288</v>
      </c>
      <c r="D32" s="162">
        <v>28</v>
      </c>
      <c r="E32" s="162">
        <v>0</v>
      </c>
      <c r="F32" s="162">
        <v>0</v>
      </c>
      <c r="G32" s="162">
        <v>28</v>
      </c>
      <c r="H32" s="162">
        <v>14</v>
      </c>
      <c r="I32" s="162">
        <v>0</v>
      </c>
      <c r="J32" s="162">
        <v>0</v>
      </c>
      <c r="K32" s="162">
        <v>14</v>
      </c>
      <c r="L32" s="162">
        <v>0</v>
      </c>
      <c r="M32" s="162">
        <v>0</v>
      </c>
      <c r="N32" s="162">
        <v>0</v>
      </c>
      <c r="O32" s="162">
        <v>0</v>
      </c>
      <c r="P32" s="162"/>
      <c r="Q32" s="83"/>
    </row>
    <row r="33" spans="1:17" x14ac:dyDescent="0.25">
      <c r="A33" s="215"/>
      <c r="B33" s="220" t="s">
        <v>298</v>
      </c>
      <c r="C33" s="166" t="s">
        <v>292</v>
      </c>
      <c r="D33" s="162">
        <v>51.1</v>
      </c>
      <c r="E33" s="162">
        <v>51.1</v>
      </c>
      <c r="F33" s="162">
        <v>0</v>
      </c>
      <c r="G33" s="162">
        <v>0</v>
      </c>
      <c r="H33" s="162">
        <v>5</v>
      </c>
      <c r="I33" s="162">
        <v>5</v>
      </c>
      <c r="J33" s="162">
        <v>0</v>
      </c>
      <c r="K33" s="162">
        <v>0</v>
      </c>
      <c r="L33" s="162">
        <v>0</v>
      </c>
      <c r="M33" s="162">
        <v>0</v>
      </c>
      <c r="N33" s="162">
        <v>0</v>
      </c>
      <c r="O33" s="162">
        <v>0</v>
      </c>
      <c r="P33" s="162"/>
      <c r="Q33" s="83"/>
    </row>
    <row r="34" spans="1:17" x14ac:dyDescent="0.25">
      <c r="A34" s="215"/>
      <c r="B34" s="220"/>
      <c r="C34" s="166" t="s">
        <v>282</v>
      </c>
      <c r="D34" s="162">
        <v>1987.2</v>
      </c>
      <c r="E34" s="162">
        <v>543.20000000000005</v>
      </c>
      <c r="F34" s="162">
        <v>0</v>
      </c>
      <c r="G34" s="162">
        <v>1444</v>
      </c>
      <c r="H34" s="162">
        <v>415.5</v>
      </c>
      <c r="I34" s="162">
        <v>145.5</v>
      </c>
      <c r="J34" s="162">
        <v>0</v>
      </c>
      <c r="K34" s="162">
        <v>270</v>
      </c>
      <c r="L34" s="162">
        <v>0</v>
      </c>
      <c r="M34" s="162">
        <v>0</v>
      </c>
      <c r="N34" s="162">
        <v>0</v>
      </c>
      <c r="O34" s="162">
        <v>0</v>
      </c>
      <c r="P34" s="162"/>
      <c r="Q34" s="83"/>
    </row>
    <row r="35" spans="1:17" x14ac:dyDescent="0.25">
      <c r="A35" s="215"/>
      <c r="B35" s="220"/>
      <c r="C35" s="166" t="s">
        <v>285</v>
      </c>
      <c r="D35" s="162">
        <v>628.1</v>
      </c>
      <c r="E35" s="162">
        <v>562.20000000000005</v>
      </c>
      <c r="F35" s="162">
        <v>142.6</v>
      </c>
      <c r="G35" s="162">
        <v>65.900000000000006</v>
      </c>
      <c r="H35" s="162">
        <v>133.4</v>
      </c>
      <c r="I35" s="162">
        <v>133.4</v>
      </c>
      <c r="J35" s="162">
        <v>35.700000000000003</v>
      </c>
      <c r="K35" s="162">
        <v>0</v>
      </c>
      <c r="L35" s="162">
        <v>21.1</v>
      </c>
      <c r="M35" s="162">
        <v>21.1</v>
      </c>
      <c r="N35" s="162">
        <v>0</v>
      </c>
      <c r="O35" s="162">
        <v>0</v>
      </c>
      <c r="P35" s="162"/>
      <c r="Q35" s="83"/>
    </row>
    <row r="36" spans="1:17" x14ac:dyDescent="0.25">
      <c r="A36" s="215"/>
      <c r="B36" s="220"/>
      <c r="C36" s="166" t="s">
        <v>288</v>
      </c>
      <c r="D36" s="162">
        <v>60</v>
      </c>
      <c r="E36" s="162">
        <v>60</v>
      </c>
      <c r="F36" s="162">
        <v>0</v>
      </c>
      <c r="G36" s="162">
        <v>0</v>
      </c>
      <c r="H36" s="162">
        <v>17.399999999999999</v>
      </c>
      <c r="I36" s="162">
        <v>17.399999999999999</v>
      </c>
      <c r="J36" s="162">
        <v>0</v>
      </c>
      <c r="K36" s="162">
        <v>0</v>
      </c>
      <c r="L36" s="162">
        <v>0</v>
      </c>
      <c r="M36" s="162">
        <v>0</v>
      </c>
      <c r="N36" s="162">
        <v>0</v>
      </c>
      <c r="O36" s="162">
        <v>0</v>
      </c>
      <c r="P36" s="162"/>
      <c r="Q36" s="83"/>
    </row>
    <row r="37" spans="1:17" x14ac:dyDescent="0.25">
      <c r="A37" s="215"/>
      <c r="B37" s="220" t="s">
        <v>299</v>
      </c>
      <c r="C37" s="166" t="s">
        <v>282</v>
      </c>
      <c r="D37" s="162">
        <v>1128.3</v>
      </c>
      <c r="E37" s="162">
        <v>50</v>
      </c>
      <c r="F37" s="162">
        <v>0</v>
      </c>
      <c r="G37" s="162">
        <v>1078.3</v>
      </c>
      <c r="H37" s="162">
        <v>10</v>
      </c>
      <c r="I37" s="162">
        <v>10</v>
      </c>
      <c r="J37" s="162">
        <v>0</v>
      </c>
      <c r="K37" s="162">
        <v>0</v>
      </c>
      <c r="L37" s="162">
        <v>0</v>
      </c>
      <c r="M37" s="162">
        <v>0</v>
      </c>
      <c r="N37" s="162">
        <v>0</v>
      </c>
      <c r="O37" s="162">
        <v>0</v>
      </c>
      <c r="P37" s="162"/>
      <c r="Q37" s="83"/>
    </row>
    <row r="38" spans="1:17" x14ac:dyDescent="0.25">
      <c r="A38" s="215"/>
      <c r="B38" s="220"/>
      <c r="C38" s="166" t="s">
        <v>296</v>
      </c>
      <c r="D38" s="162">
        <v>7.3</v>
      </c>
      <c r="E38" s="162">
        <v>7.3</v>
      </c>
      <c r="F38" s="162">
        <v>0</v>
      </c>
      <c r="G38" s="162">
        <v>0</v>
      </c>
      <c r="H38" s="162">
        <v>7.3</v>
      </c>
      <c r="I38" s="162">
        <v>7.3</v>
      </c>
      <c r="J38" s="162">
        <v>0</v>
      </c>
      <c r="K38" s="162">
        <v>0</v>
      </c>
      <c r="L38" s="162">
        <v>3.6</v>
      </c>
      <c r="M38" s="162">
        <v>3.6</v>
      </c>
      <c r="N38" s="162">
        <v>0</v>
      </c>
      <c r="O38" s="162">
        <v>0</v>
      </c>
      <c r="P38" s="162"/>
      <c r="Q38" s="83"/>
    </row>
    <row r="39" spans="1:17" x14ac:dyDescent="0.25">
      <c r="A39" s="215"/>
      <c r="B39" s="220"/>
      <c r="C39" s="166" t="s">
        <v>297</v>
      </c>
      <c r="D39" s="162">
        <v>26</v>
      </c>
      <c r="E39" s="162">
        <v>26</v>
      </c>
      <c r="F39" s="162">
        <v>0</v>
      </c>
      <c r="G39" s="162">
        <v>0</v>
      </c>
      <c r="H39" s="162">
        <v>6</v>
      </c>
      <c r="I39" s="162">
        <v>6</v>
      </c>
      <c r="J39" s="162">
        <v>0</v>
      </c>
      <c r="K39" s="162">
        <v>0</v>
      </c>
      <c r="L39" s="162">
        <v>0</v>
      </c>
      <c r="M39" s="162">
        <v>0</v>
      </c>
      <c r="N39" s="162">
        <v>0</v>
      </c>
      <c r="O39" s="162">
        <v>0</v>
      </c>
      <c r="P39" s="162"/>
      <c r="Q39" s="83"/>
    </row>
    <row r="40" spans="1:17" x14ac:dyDescent="0.25">
      <c r="A40" s="215"/>
      <c r="B40" s="220"/>
      <c r="C40" s="166" t="s">
        <v>285</v>
      </c>
      <c r="D40" s="162">
        <v>5649.3</v>
      </c>
      <c r="E40" s="162">
        <v>5624.3</v>
      </c>
      <c r="F40" s="162">
        <v>0</v>
      </c>
      <c r="G40" s="162">
        <v>25</v>
      </c>
      <c r="H40" s="162">
        <v>1780.5</v>
      </c>
      <c r="I40" s="162">
        <v>1755.5</v>
      </c>
      <c r="J40" s="162">
        <v>0</v>
      </c>
      <c r="K40" s="162">
        <v>25</v>
      </c>
      <c r="L40" s="162">
        <v>1179</v>
      </c>
      <c r="M40" s="162">
        <v>1154.5</v>
      </c>
      <c r="N40" s="162">
        <v>0</v>
      </c>
      <c r="O40" s="162">
        <v>24.5</v>
      </c>
      <c r="P40" s="162"/>
      <c r="Q40" s="83"/>
    </row>
    <row r="41" spans="1:17" x14ac:dyDescent="0.25">
      <c r="A41" s="215"/>
      <c r="B41" s="220"/>
      <c r="C41" s="166" t="s">
        <v>286</v>
      </c>
      <c r="D41" s="162">
        <v>190.6</v>
      </c>
      <c r="E41" s="162">
        <v>0</v>
      </c>
      <c r="F41" s="162">
        <v>0</v>
      </c>
      <c r="G41" s="162">
        <v>190.6</v>
      </c>
      <c r="H41" s="162">
        <v>0</v>
      </c>
      <c r="I41" s="162">
        <v>0</v>
      </c>
      <c r="J41" s="162">
        <v>0</v>
      </c>
      <c r="K41" s="162">
        <v>0</v>
      </c>
      <c r="L41" s="162">
        <v>0</v>
      </c>
      <c r="M41" s="162">
        <v>0</v>
      </c>
      <c r="N41" s="162">
        <v>0</v>
      </c>
      <c r="O41" s="162">
        <v>0</v>
      </c>
      <c r="P41" s="162"/>
      <c r="Q41" s="83"/>
    </row>
    <row r="42" spans="1:17" x14ac:dyDescent="0.25">
      <c r="A42" s="215"/>
      <c r="B42" s="220"/>
      <c r="C42" s="166" t="s">
        <v>287</v>
      </c>
      <c r="D42" s="162">
        <v>4770.6000000000004</v>
      </c>
      <c r="E42" s="162">
        <v>4770.6000000000004</v>
      </c>
      <c r="F42" s="162">
        <v>40</v>
      </c>
      <c r="G42" s="162">
        <v>0</v>
      </c>
      <c r="H42" s="162">
        <v>1492.1</v>
      </c>
      <c r="I42" s="162">
        <v>1492.1</v>
      </c>
      <c r="J42" s="162">
        <v>6.3</v>
      </c>
      <c r="K42" s="162">
        <v>0</v>
      </c>
      <c r="L42" s="162">
        <v>1071.4000000000001</v>
      </c>
      <c r="M42" s="162">
        <v>1071.4000000000001</v>
      </c>
      <c r="N42" s="162">
        <v>5.9</v>
      </c>
      <c r="O42" s="162">
        <v>0</v>
      </c>
      <c r="P42" s="162"/>
      <c r="Q42" s="83"/>
    </row>
    <row r="43" spans="1:17" x14ac:dyDescent="0.25">
      <c r="A43" s="215"/>
      <c r="B43" s="220"/>
      <c r="C43" s="166" t="s">
        <v>300</v>
      </c>
      <c r="D43" s="162">
        <v>2.4</v>
      </c>
      <c r="E43" s="162">
        <v>2.4</v>
      </c>
      <c r="F43" s="162">
        <v>0</v>
      </c>
      <c r="G43" s="162">
        <v>0</v>
      </c>
      <c r="H43" s="162">
        <v>2.4</v>
      </c>
      <c r="I43" s="162">
        <v>2.4</v>
      </c>
      <c r="J43" s="162">
        <v>0</v>
      </c>
      <c r="K43" s="162">
        <v>0</v>
      </c>
      <c r="L43" s="162">
        <v>2.4</v>
      </c>
      <c r="M43" s="162">
        <v>2.4</v>
      </c>
      <c r="N43" s="162">
        <v>0</v>
      </c>
      <c r="O43" s="162">
        <v>0</v>
      </c>
      <c r="P43" s="162"/>
      <c r="Q43" s="83"/>
    </row>
    <row r="44" spans="1:17" x14ac:dyDescent="0.25">
      <c r="A44" s="215"/>
      <c r="B44" s="220" t="s">
        <v>301</v>
      </c>
      <c r="C44" s="166" t="s">
        <v>282</v>
      </c>
      <c r="D44" s="162">
        <v>783.3</v>
      </c>
      <c r="E44" s="162">
        <v>0</v>
      </c>
      <c r="F44" s="162">
        <v>0</v>
      </c>
      <c r="G44" s="162">
        <v>783.3</v>
      </c>
      <c r="H44" s="162">
        <v>100</v>
      </c>
      <c r="I44" s="162">
        <v>0</v>
      </c>
      <c r="J44" s="162">
        <v>0</v>
      </c>
      <c r="K44" s="162">
        <v>100</v>
      </c>
      <c r="L44" s="162">
        <v>0</v>
      </c>
      <c r="M44" s="162">
        <v>0</v>
      </c>
      <c r="N44" s="162">
        <v>0</v>
      </c>
      <c r="O44" s="162">
        <v>0</v>
      </c>
      <c r="P44" s="162"/>
      <c r="Q44" s="83"/>
    </row>
    <row r="45" spans="1:17" x14ac:dyDescent="0.25">
      <c r="A45" s="215"/>
      <c r="B45" s="220"/>
      <c r="C45" s="166" t="s">
        <v>302</v>
      </c>
      <c r="D45" s="162">
        <v>3265.4</v>
      </c>
      <c r="E45" s="162">
        <v>0</v>
      </c>
      <c r="F45" s="162">
        <v>0</v>
      </c>
      <c r="G45" s="162">
        <v>3265.4</v>
      </c>
      <c r="H45" s="162">
        <v>0</v>
      </c>
      <c r="I45" s="162">
        <v>0</v>
      </c>
      <c r="J45" s="162">
        <v>0</v>
      </c>
      <c r="K45" s="162">
        <v>0</v>
      </c>
      <c r="L45" s="162">
        <v>0</v>
      </c>
      <c r="M45" s="162">
        <v>0</v>
      </c>
      <c r="N45" s="162">
        <v>0</v>
      </c>
      <c r="O45" s="162">
        <v>0</v>
      </c>
      <c r="P45" s="162"/>
      <c r="Q45" s="83"/>
    </row>
    <row r="46" spans="1:17" x14ac:dyDescent="0.25">
      <c r="A46" s="215"/>
      <c r="B46" s="220"/>
      <c r="C46" s="166" t="s">
        <v>296</v>
      </c>
      <c r="D46" s="162">
        <v>137.1</v>
      </c>
      <c r="E46" s="162">
        <v>0</v>
      </c>
      <c r="F46" s="162">
        <v>0</v>
      </c>
      <c r="G46" s="162">
        <v>137.1</v>
      </c>
      <c r="H46" s="162">
        <v>137.1</v>
      </c>
      <c r="I46" s="162">
        <v>0</v>
      </c>
      <c r="J46" s="162">
        <v>0</v>
      </c>
      <c r="K46" s="162">
        <v>137.1</v>
      </c>
      <c r="L46" s="162">
        <v>0</v>
      </c>
      <c r="M46" s="162">
        <v>0</v>
      </c>
      <c r="N46" s="162">
        <v>0</v>
      </c>
      <c r="O46" s="162">
        <v>0</v>
      </c>
      <c r="P46" s="162"/>
      <c r="Q46" s="83"/>
    </row>
    <row r="47" spans="1:17" x14ac:dyDescent="0.25">
      <c r="A47" s="215"/>
      <c r="B47" s="220"/>
      <c r="C47" s="166" t="s">
        <v>297</v>
      </c>
      <c r="D47" s="162">
        <v>857.2</v>
      </c>
      <c r="E47" s="162">
        <v>7.2</v>
      </c>
      <c r="F47" s="162">
        <v>0</v>
      </c>
      <c r="G47" s="162">
        <v>850</v>
      </c>
      <c r="H47" s="162">
        <v>124.7</v>
      </c>
      <c r="I47" s="162">
        <v>1.8</v>
      </c>
      <c r="J47" s="162">
        <v>0</v>
      </c>
      <c r="K47" s="162">
        <v>122.9</v>
      </c>
      <c r="L47" s="162">
        <v>60.9</v>
      </c>
      <c r="M47" s="162">
        <v>0.8</v>
      </c>
      <c r="N47" s="162">
        <v>0</v>
      </c>
      <c r="O47" s="162">
        <v>60.1</v>
      </c>
      <c r="P47" s="162"/>
      <c r="Q47" s="83"/>
    </row>
    <row r="48" spans="1:17" x14ac:dyDescent="0.25">
      <c r="A48" s="215"/>
      <c r="B48" s="220"/>
      <c r="C48" s="166" t="s">
        <v>285</v>
      </c>
      <c r="D48" s="162">
        <v>8245.2000000000007</v>
      </c>
      <c r="E48" s="162">
        <v>3083.1</v>
      </c>
      <c r="F48" s="162">
        <v>0</v>
      </c>
      <c r="G48" s="162">
        <v>5162.1000000000004</v>
      </c>
      <c r="H48" s="162">
        <v>2279.8000000000002</v>
      </c>
      <c r="I48" s="162">
        <v>928.2</v>
      </c>
      <c r="J48" s="162">
        <v>0</v>
      </c>
      <c r="K48" s="162">
        <v>1351.6</v>
      </c>
      <c r="L48" s="162">
        <v>1521.7</v>
      </c>
      <c r="M48" s="162">
        <v>735.2</v>
      </c>
      <c r="N48" s="162">
        <v>0</v>
      </c>
      <c r="O48" s="162">
        <v>786.5</v>
      </c>
      <c r="P48" s="162"/>
      <c r="Q48" s="83"/>
    </row>
    <row r="49" spans="1:17" x14ac:dyDescent="0.25">
      <c r="A49" s="215"/>
      <c r="B49" s="220"/>
      <c r="C49" s="166" t="s">
        <v>286</v>
      </c>
      <c r="D49" s="162">
        <v>85</v>
      </c>
      <c r="E49" s="162">
        <v>0</v>
      </c>
      <c r="F49" s="162">
        <v>0</v>
      </c>
      <c r="G49" s="162">
        <v>85</v>
      </c>
      <c r="H49" s="162">
        <v>0</v>
      </c>
      <c r="I49" s="162">
        <v>0</v>
      </c>
      <c r="J49" s="162">
        <v>0</v>
      </c>
      <c r="K49" s="162">
        <v>0</v>
      </c>
      <c r="L49" s="162">
        <v>0</v>
      </c>
      <c r="M49" s="162">
        <v>0</v>
      </c>
      <c r="N49" s="162">
        <v>0</v>
      </c>
      <c r="O49" s="162">
        <v>0</v>
      </c>
      <c r="P49" s="162"/>
      <c r="Q49" s="83"/>
    </row>
    <row r="50" spans="1:17" x14ac:dyDescent="0.25">
      <c r="A50" s="215"/>
      <c r="B50" s="220"/>
      <c r="C50" s="166" t="s">
        <v>287</v>
      </c>
      <c r="D50" s="162">
        <v>2560</v>
      </c>
      <c r="E50" s="162">
        <v>1060</v>
      </c>
      <c r="F50" s="162">
        <v>0</v>
      </c>
      <c r="G50" s="162">
        <v>1500</v>
      </c>
      <c r="H50" s="162">
        <v>500</v>
      </c>
      <c r="I50" s="162">
        <v>250</v>
      </c>
      <c r="J50" s="162">
        <v>0</v>
      </c>
      <c r="K50" s="162">
        <v>250</v>
      </c>
      <c r="L50" s="162">
        <v>0</v>
      </c>
      <c r="M50" s="162">
        <v>0</v>
      </c>
      <c r="N50" s="162">
        <v>0</v>
      </c>
      <c r="O50" s="162">
        <v>0</v>
      </c>
      <c r="P50" s="162"/>
      <c r="Q50" s="83"/>
    </row>
    <row r="51" spans="1:17" x14ac:dyDescent="0.25">
      <c r="A51" s="215"/>
      <c r="B51" s="220"/>
      <c r="C51" s="166" t="s">
        <v>303</v>
      </c>
      <c r="D51" s="162">
        <v>2161.6999999999998</v>
      </c>
      <c r="E51" s="162">
        <v>2061.6999999999998</v>
      </c>
      <c r="F51" s="162">
        <v>0</v>
      </c>
      <c r="G51" s="162">
        <v>100</v>
      </c>
      <c r="H51" s="162">
        <v>720.1</v>
      </c>
      <c r="I51" s="162">
        <v>720.1</v>
      </c>
      <c r="J51" s="162">
        <v>0</v>
      </c>
      <c r="K51" s="162">
        <v>0</v>
      </c>
      <c r="L51" s="162">
        <v>312.39999999999998</v>
      </c>
      <c r="M51" s="162">
        <v>312.39999999999998</v>
      </c>
      <c r="N51" s="162">
        <v>0</v>
      </c>
      <c r="O51" s="162">
        <v>0</v>
      </c>
      <c r="P51" s="162"/>
      <c r="Q51" s="83"/>
    </row>
    <row r="52" spans="1:17" ht="61.2" customHeight="1" x14ac:dyDescent="0.25">
      <c r="A52" s="215"/>
      <c r="B52" s="165" t="s">
        <v>349</v>
      </c>
      <c r="C52" s="166" t="s">
        <v>285</v>
      </c>
      <c r="D52" s="162">
        <v>3817.5</v>
      </c>
      <c r="E52" s="162">
        <v>869.5</v>
      </c>
      <c r="F52" s="162">
        <v>0</v>
      </c>
      <c r="G52" s="162">
        <v>2948</v>
      </c>
      <c r="H52" s="162">
        <v>2717.3</v>
      </c>
      <c r="I52" s="162">
        <v>146.4</v>
      </c>
      <c r="J52" s="162">
        <v>0</v>
      </c>
      <c r="K52" s="162">
        <v>2570.9</v>
      </c>
      <c r="L52" s="162">
        <v>1570.9</v>
      </c>
      <c r="M52" s="162">
        <v>86.5</v>
      </c>
      <c r="N52" s="162">
        <v>0</v>
      </c>
      <c r="O52" s="162">
        <v>1484.4</v>
      </c>
      <c r="P52" s="162"/>
      <c r="Q52" s="83"/>
    </row>
    <row r="53" spans="1:17" x14ac:dyDescent="0.25">
      <c r="A53" s="215"/>
      <c r="B53" s="220" t="s">
        <v>304</v>
      </c>
      <c r="C53" s="166" t="s">
        <v>305</v>
      </c>
      <c r="D53" s="162">
        <v>2069</v>
      </c>
      <c r="E53" s="162">
        <v>0</v>
      </c>
      <c r="F53" s="162">
        <v>0</v>
      </c>
      <c r="G53" s="162">
        <v>2069</v>
      </c>
      <c r="H53" s="162">
        <v>2069</v>
      </c>
      <c r="I53" s="162">
        <v>0</v>
      </c>
      <c r="J53" s="162">
        <v>0</v>
      </c>
      <c r="K53" s="162">
        <v>2069</v>
      </c>
      <c r="L53" s="162">
        <v>2069</v>
      </c>
      <c r="M53" s="162">
        <v>0</v>
      </c>
      <c r="N53" s="162">
        <v>0</v>
      </c>
      <c r="O53" s="162">
        <v>2069</v>
      </c>
      <c r="P53" s="162"/>
      <c r="Q53" s="83"/>
    </row>
    <row r="54" spans="1:17" x14ac:dyDescent="0.25">
      <c r="A54" s="215"/>
      <c r="B54" s="220"/>
      <c r="C54" s="166" t="s">
        <v>285</v>
      </c>
      <c r="D54" s="162">
        <v>2911.6</v>
      </c>
      <c r="E54" s="162">
        <v>1204</v>
      </c>
      <c r="F54" s="162">
        <v>368.8</v>
      </c>
      <c r="G54" s="162">
        <v>1707.6</v>
      </c>
      <c r="H54" s="162">
        <v>1887.9</v>
      </c>
      <c r="I54" s="162">
        <v>353.3</v>
      </c>
      <c r="J54" s="162">
        <v>93.7</v>
      </c>
      <c r="K54" s="162">
        <v>1534.6</v>
      </c>
      <c r="L54" s="162">
        <v>1652.1</v>
      </c>
      <c r="M54" s="162">
        <v>310.3</v>
      </c>
      <c r="N54" s="162">
        <v>85.2</v>
      </c>
      <c r="O54" s="162">
        <v>1341.8</v>
      </c>
      <c r="P54" s="162"/>
      <c r="Q54" s="83"/>
    </row>
    <row r="55" spans="1:17" x14ac:dyDescent="0.25">
      <c r="A55" s="215"/>
      <c r="B55" s="220"/>
      <c r="C55" s="166" t="s">
        <v>306</v>
      </c>
      <c r="D55" s="162">
        <v>4000</v>
      </c>
      <c r="E55" s="162">
        <v>0</v>
      </c>
      <c r="F55" s="162">
        <v>0</v>
      </c>
      <c r="G55" s="162">
        <v>4000</v>
      </c>
      <c r="H55" s="162">
        <v>0</v>
      </c>
      <c r="I55" s="162">
        <v>0</v>
      </c>
      <c r="J55" s="162">
        <v>0</v>
      </c>
      <c r="K55" s="162">
        <v>0</v>
      </c>
      <c r="L55" s="162">
        <v>0</v>
      </c>
      <c r="M55" s="162">
        <v>0</v>
      </c>
      <c r="N55" s="162">
        <v>0</v>
      </c>
      <c r="O55" s="162">
        <v>0</v>
      </c>
      <c r="P55" s="162"/>
      <c r="Q55" s="83"/>
    </row>
    <row r="56" spans="1:17" x14ac:dyDescent="0.25">
      <c r="A56" s="215"/>
      <c r="B56" s="220" t="s">
        <v>348</v>
      </c>
      <c r="C56" s="166" t="s">
        <v>282</v>
      </c>
      <c r="D56" s="162">
        <v>1029.7</v>
      </c>
      <c r="E56" s="162">
        <v>99</v>
      </c>
      <c r="F56" s="162">
        <v>66.599999999999994</v>
      </c>
      <c r="G56" s="162">
        <v>930.7</v>
      </c>
      <c r="H56" s="162">
        <v>47.5</v>
      </c>
      <c r="I56" s="162">
        <v>16.8</v>
      </c>
      <c r="J56" s="162">
        <v>16.5</v>
      </c>
      <c r="K56" s="162">
        <v>30.7</v>
      </c>
      <c r="L56" s="162">
        <v>12.3</v>
      </c>
      <c r="M56" s="162">
        <v>12.3</v>
      </c>
      <c r="N56" s="162">
        <v>12.2</v>
      </c>
      <c r="O56" s="162">
        <v>0</v>
      </c>
      <c r="P56" s="162"/>
      <c r="Q56" s="83"/>
    </row>
    <row r="57" spans="1:17" x14ac:dyDescent="0.25">
      <c r="A57" s="215"/>
      <c r="B57" s="220"/>
      <c r="C57" s="166" t="s">
        <v>305</v>
      </c>
      <c r="D57" s="162">
        <v>209.8</v>
      </c>
      <c r="E57" s="162">
        <v>0</v>
      </c>
      <c r="F57" s="162">
        <v>0</v>
      </c>
      <c r="G57" s="162">
        <v>209.8</v>
      </c>
      <c r="H57" s="162">
        <v>100</v>
      </c>
      <c r="I57" s="162">
        <v>0</v>
      </c>
      <c r="J57" s="162">
        <v>0</v>
      </c>
      <c r="K57" s="162">
        <v>100</v>
      </c>
      <c r="L57" s="162">
        <v>6.3</v>
      </c>
      <c r="M57" s="162">
        <v>0</v>
      </c>
      <c r="N57" s="162">
        <v>0</v>
      </c>
      <c r="O57" s="162">
        <v>6.3</v>
      </c>
      <c r="P57" s="162"/>
      <c r="Q57" s="83"/>
    </row>
    <row r="58" spans="1:17" x14ac:dyDescent="0.25">
      <c r="A58" s="215"/>
      <c r="B58" s="220"/>
      <c r="C58" s="166" t="s">
        <v>308</v>
      </c>
      <c r="D58" s="162">
        <v>24</v>
      </c>
      <c r="E58" s="162">
        <v>24</v>
      </c>
      <c r="F58" s="162">
        <v>0</v>
      </c>
      <c r="G58" s="162">
        <v>0</v>
      </c>
      <c r="H58" s="162">
        <v>24</v>
      </c>
      <c r="I58" s="162">
        <v>24</v>
      </c>
      <c r="J58" s="162">
        <v>0</v>
      </c>
      <c r="K58" s="162">
        <v>0</v>
      </c>
      <c r="L58" s="162">
        <v>15.4</v>
      </c>
      <c r="M58" s="162">
        <v>15.4</v>
      </c>
      <c r="N58" s="162">
        <v>0</v>
      </c>
      <c r="O58" s="162">
        <v>0</v>
      </c>
      <c r="P58" s="162"/>
      <c r="Q58" s="83"/>
    </row>
    <row r="59" spans="1:17" x14ac:dyDescent="0.25">
      <c r="A59" s="215"/>
      <c r="B59" s="220"/>
      <c r="C59" s="166" t="s">
        <v>297</v>
      </c>
      <c r="D59" s="162">
        <v>97.4</v>
      </c>
      <c r="E59" s="162">
        <v>97.4</v>
      </c>
      <c r="F59" s="162">
        <v>0</v>
      </c>
      <c r="G59" s="162">
        <v>0</v>
      </c>
      <c r="H59" s="162">
        <v>23.8</v>
      </c>
      <c r="I59" s="162">
        <v>23.8</v>
      </c>
      <c r="J59" s="162">
        <v>0</v>
      </c>
      <c r="K59" s="162">
        <v>0</v>
      </c>
      <c r="L59" s="162">
        <v>20.399999999999999</v>
      </c>
      <c r="M59" s="162">
        <v>20.399999999999999</v>
      </c>
      <c r="N59" s="162">
        <v>0</v>
      </c>
      <c r="O59" s="162">
        <v>0</v>
      </c>
      <c r="P59" s="162"/>
      <c r="Q59" s="83"/>
    </row>
    <row r="60" spans="1:17" x14ac:dyDescent="0.25">
      <c r="A60" s="215"/>
      <c r="B60" s="220"/>
      <c r="C60" s="166" t="s">
        <v>285</v>
      </c>
      <c r="D60" s="162">
        <v>15498.2</v>
      </c>
      <c r="E60" s="162">
        <v>13521</v>
      </c>
      <c r="F60" s="162">
        <v>9384.7000000000007</v>
      </c>
      <c r="G60" s="162">
        <v>1977.2</v>
      </c>
      <c r="H60" s="162">
        <v>3688.5</v>
      </c>
      <c r="I60" s="162">
        <v>3227.1</v>
      </c>
      <c r="J60" s="162">
        <v>1979.4</v>
      </c>
      <c r="K60" s="162">
        <v>461.4</v>
      </c>
      <c r="L60" s="162">
        <v>2273.5</v>
      </c>
      <c r="M60" s="162">
        <v>2075</v>
      </c>
      <c r="N60" s="162">
        <v>1531.2</v>
      </c>
      <c r="O60" s="162">
        <v>198.5</v>
      </c>
      <c r="P60" s="162"/>
      <c r="Q60" s="83"/>
    </row>
    <row r="61" spans="1:17" x14ac:dyDescent="0.25">
      <c r="A61" s="215"/>
      <c r="B61" s="220"/>
      <c r="C61" s="166" t="s">
        <v>287</v>
      </c>
      <c r="D61" s="162">
        <v>2121.4</v>
      </c>
      <c r="E61" s="162">
        <v>821.4</v>
      </c>
      <c r="F61" s="162">
        <v>764.4</v>
      </c>
      <c r="G61" s="162">
        <v>1300</v>
      </c>
      <c r="H61" s="162">
        <v>496.9</v>
      </c>
      <c r="I61" s="162">
        <v>196.9</v>
      </c>
      <c r="J61" s="162">
        <v>191.5</v>
      </c>
      <c r="K61" s="162">
        <v>300</v>
      </c>
      <c r="L61" s="162">
        <v>118.8</v>
      </c>
      <c r="M61" s="162">
        <v>118.8</v>
      </c>
      <c r="N61" s="162">
        <v>116.3</v>
      </c>
      <c r="O61" s="162">
        <v>0</v>
      </c>
      <c r="P61" s="162"/>
      <c r="Q61" s="83"/>
    </row>
    <row r="62" spans="1:17" ht="15.6" x14ac:dyDescent="0.3">
      <c r="A62" s="215"/>
      <c r="B62" s="220"/>
      <c r="C62" s="166" t="s">
        <v>288</v>
      </c>
      <c r="D62" s="162">
        <v>14.4</v>
      </c>
      <c r="E62" s="162">
        <v>14.4</v>
      </c>
      <c r="F62" s="162">
        <v>14.1</v>
      </c>
      <c r="G62" s="162">
        <v>0</v>
      </c>
      <c r="H62" s="162">
        <v>4.0999999999999996</v>
      </c>
      <c r="I62" s="162">
        <v>4.0999999999999996</v>
      </c>
      <c r="J62" s="162">
        <v>3.8</v>
      </c>
      <c r="K62" s="162">
        <v>0</v>
      </c>
      <c r="L62" s="162">
        <v>3</v>
      </c>
      <c r="M62" s="162">
        <v>3</v>
      </c>
      <c r="N62" s="162">
        <v>3</v>
      </c>
      <c r="O62" s="162">
        <v>0</v>
      </c>
      <c r="P62" s="164"/>
      <c r="Q62" s="164"/>
    </row>
    <row r="63" spans="1:17" ht="24.6" customHeight="1" x14ac:dyDescent="0.3">
      <c r="A63" s="221" t="s">
        <v>309</v>
      </c>
      <c r="B63" s="221"/>
      <c r="C63" s="163"/>
      <c r="D63" s="164">
        <f t="shared" ref="D63:O63" si="2">SUBTOTAL(9,D64:D67)</f>
        <v>1829</v>
      </c>
      <c r="E63" s="164">
        <f t="shared" si="2"/>
        <v>1659.9</v>
      </c>
      <c r="F63" s="164">
        <f t="shared" si="2"/>
        <v>1432.8</v>
      </c>
      <c r="G63" s="164">
        <f t="shared" si="2"/>
        <v>169.1</v>
      </c>
      <c r="H63" s="164">
        <f t="shared" si="2"/>
        <v>473.4</v>
      </c>
      <c r="I63" s="164">
        <f t="shared" si="2"/>
        <v>435.40000000000003</v>
      </c>
      <c r="J63" s="164">
        <f t="shared" si="2"/>
        <v>360</v>
      </c>
      <c r="K63" s="164">
        <f t="shared" si="2"/>
        <v>38</v>
      </c>
      <c r="L63" s="164">
        <f t="shared" si="2"/>
        <v>421.6</v>
      </c>
      <c r="M63" s="164">
        <f t="shared" si="2"/>
        <v>383.6</v>
      </c>
      <c r="N63" s="164">
        <f t="shared" si="2"/>
        <v>333.6</v>
      </c>
      <c r="O63" s="164">
        <f t="shared" si="2"/>
        <v>38</v>
      </c>
      <c r="P63" s="164">
        <f>SUM(L63/D63*100)</f>
        <v>23.050847457627118</v>
      </c>
      <c r="Q63" s="164">
        <f>SUM(L63/H63*100)</f>
        <v>89.057879171947619</v>
      </c>
    </row>
    <row r="64" spans="1:17" ht="24.6" customHeight="1" x14ac:dyDescent="0.25">
      <c r="A64" s="215"/>
      <c r="B64" s="220" t="s">
        <v>349</v>
      </c>
      <c r="C64" s="166" t="s">
        <v>297</v>
      </c>
      <c r="D64" s="162">
        <v>15</v>
      </c>
      <c r="E64" s="162">
        <v>15</v>
      </c>
      <c r="F64" s="162">
        <v>0</v>
      </c>
      <c r="G64" s="162">
        <v>0</v>
      </c>
      <c r="H64" s="162">
        <v>4.3</v>
      </c>
      <c r="I64" s="162">
        <v>4.3</v>
      </c>
      <c r="J64" s="162">
        <v>0</v>
      </c>
      <c r="K64" s="162">
        <v>0</v>
      </c>
      <c r="L64" s="162">
        <v>1.6</v>
      </c>
      <c r="M64" s="162">
        <v>1.6</v>
      </c>
      <c r="N64" s="162">
        <v>0</v>
      </c>
      <c r="O64" s="162">
        <v>0</v>
      </c>
      <c r="P64" s="162"/>
      <c r="Q64" s="83"/>
    </row>
    <row r="65" spans="1:17" ht="21" customHeight="1" x14ac:dyDescent="0.25">
      <c r="A65" s="215"/>
      <c r="B65" s="220"/>
      <c r="C65" s="166" t="s">
        <v>285</v>
      </c>
      <c r="D65" s="162">
        <v>1697.2</v>
      </c>
      <c r="E65" s="162">
        <v>1644.9</v>
      </c>
      <c r="F65" s="162">
        <v>1432.8</v>
      </c>
      <c r="G65" s="162">
        <v>52.3</v>
      </c>
      <c r="H65" s="162">
        <v>432.9</v>
      </c>
      <c r="I65" s="162">
        <v>431.1</v>
      </c>
      <c r="J65" s="162">
        <v>360</v>
      </c>
      <c r="K65" s="162">
        <v>1.8</v>
      </c>
      <c r="L65" s="162">
        <v>383.8</v>
      </c>
      <c r="M65" s="162">
        <v>382</v>
      </c>
      <c r="N65" s="162">
        <v>333.6</v>
      </c>
      <c r="O65" s="162">
        <v>1.8</v>
      </c>
      <c r="P65" s="162"/>
      <c r="Q65" s="83"/>
    </row>
    <row r="66" spans="1:17" ht="19.95" customHeight="1" x14ac:dyDescent="0.25">
      <c r="A66" s="215"/>
      <c r="B66" s="220"/>
      <c r="C66" s="166" t="s">
        <v>287</v>
      </c>
      <c r="D66" s="162">
        <v>86.8</v>
      </c>
      <c r="E66" s="162">
        <v>0</v>
      </c>
      <c r="F66" s="162">
        <v>0</v>
      </c>
      <c r="G66" s="162">
        <v>86.8</v>
      </c>
      <c r="H66" s="162">
        <v>21.7</v>
      </c>
      <c r="I66" s="162">
        <v>0</v>
      </c>
      <c r="J66" s="162">
        <v>0</v>
      </c>
      <c r="K66" s="162">
        <v>21.7</v>
      </c>
      <c r="L66" s="162">
        <v>21.7</v>
      </c>
      <c r="M66" s="162">
        <v>0</v>
      </c>
      <c r="N66" s="162">
        <v>0</v>
      </c>
      <c r="O66" s="162">
        <v>21.7</v>
      </c>
      <c r="P66" s="162"/>
      <c r="Q66" s="83"/>
    </row>
    <row r="67" spans="1:17" ht="60" customHeight="1" x14ac:dyDescent="0.3">
      <c r="A67" s="215"/>
      <c r="B67" s="165" t="s">
        <v>348</v>
      </c>
      <c r="C67" s="166" t="s">
        <v>285</v>
      </c>
      <c r="D67" s="162">
        <v>30</v>
      </c>
      <c r="E67" s="162">
        <v>0</v>
      </c>
      <c r="F67" s="162">
        <v>0</v>
      </c>
      <c r="G67" s="162">
        <v>30</v>
      </c>
      <c r="H67" s="162">
        <v>14.5</v>
      </c>
      <c r="I67" s="162">
        <v>0</v>
      </c>
      <c r="J67" s="162">
        <v>0</v>
      </c>
      <c r="K67" s="162">
        <v>14.5</v>
      </c>
      <c r="L67" s="162">
        <v>14.5</v>
      </c>
      <c r="M67" s="162">
        <v>0</v>
      </c>
      <c r="N67" s="162">
        <v>0</v>
      </c>
      <c r="O67" s="162">
        <v>14.5</v>
      </c>
      <c r="P67" s="164"/>
      <c r="Q67" s="164"/>
    </row>
    <row r="68" spans="1:17" ht="32.4" customHeight="1" x14ac:dyDescent="0.3">
      <c r="A68" s="221" t="s">
        <v>310</v>
      </c>
      <c r="B68" s="221"/>
      <c r="C68" s="163"/>
      <c r="D68" s="164">
        <f t="shared" ref="D68:O68" si="3">SUBTOTAL(9,D69:D73)</f>
        <v>3331.9000000000005</v>
      </c>
      <c r="E68" s="164">
        <f t="shared" si="3"/>
        <v>3320</v>
      </c>
      <c r="F68" s="164">
        <f t="shared" si="3"/>
        <v>2934.2999999999997</v>
      </c>
      <c r="G68" s="164">
        <f t="shared" si="3"/>
        <v>11.9</v>
      </c>
      <c r="H68" s="164">
        <f t="shared" si="3"/>
        <v>849.90000000000009</v>
      </c>
      <c r="I68" s="164">
        <f t="shared" si="3"/>
        <v>847.80000000000007</v>
      </c>
      <c r="J68" s="164">
        <f t="shared" si="3"/>
        <v>732.40000000000009</v>
      </c>
      <c r="K68" s="164">
        <f t="shared" si="3"/>
        <v>2.1</v>
      </c>
      <c r="L68" s="164">
        <f t="shared" si="3"/>
        <v>522.5</v>
      </c>
      <c r="M68" s="164">
        <f t="shared" si="3"/>
        <v>520.4</v>
      </c>
      <c r="N68" s="164">
        <f t="shared" si="3"/>
        <v>441.2</v>
      </c>
      <c r="O68" s="164">
        <f t="shared" si="3"/>
        <v>2.1</v>
      </c>
      <c r="P68" s="164">
        <f>SUM(L68/D68*100)</f>
        <v>15.681743149554306</v>
      </c>
      <c r="Q68" s="164">
        <f>SUM(L68/H68*100)</f>
        <v>61.477820920108236</v>
      </c>
    </row>
    <row r="69" spans="1:17" x14ac:dyDescent="0.25">
      <c r="A69" s="215"/>
      <c r="B69" s="220" t="s">
        <v>281</v>
      </c>
      <c r="C69" s="166" t="s">
        <v>283</v>
      </c>
      <c r="D69" s="162">
        <v>2551.5</v>
      </c>
      <c r="E69" s="162">
        <v>2551.5</v>
      </c>
      <c r="F69" s="162">
        <v>2433.8000000000002</v>
      </c>
      <c r="G69" s="162">
        <v>0</v>
      </c>
      <c r="H69" s="162">
        <v>639.20000000000005</v>
      </c>
      <c r="I69" s="162">
        <v>639.20000000000005</v>
      </c>
      <c r="J69" s="162">
        <v>609</v>
      </c>
      <c r="K69" s="162">
        <v>0</v>
      </c>
      <c r="L69" s="162">
        <v>372.2</v>
      </c>
      <c r="M69" s="162">
        <v>372.2</v>
      </c>
      <c r="N69" s="162">
        <v>360.3</v>
      </c>
      <c r="O69" s="162">
        <v>0</v>
      </c>
      <c r="P69" s="162"/>
      <c r="Q69" s="83"/>
    </row>
    <row r="70" spans="1:17" x14ac:dyDescent="0.25">
      <c r="A70" s="215"/>
      <c r="B70" s="220"/>
      <c r="C70" s="166" t="s">
        <v>284</v>
      </c>
      <c r="D70" s="162">
        <v>2.4</v>
      </c>
      <c r="E70" s="162">
        <v>2.4</v>
      </c>
      <c r="F70" s="162">
        <v>2.4</v>
      </c>
      <c r="G70" s="162">
        <v>0</v>
      </c>
      <c r="H70" s="162">
        <v>0</v>
      </c>
      <c r="I70" s="162">
        <v>0</v>
      </c>
      <c r="J70" s="162">
        <v>0</v>
      </c>
      <c r="K70" s="162">
        <v>0</v>
      </c>
      <c r="L70" s="162">
        <v>0</v>
      </c>
      <c r="M70" s="162">
        <v>0</v>
      </c>
      <c r="N70" s="162">
        <v>0</v>
      </c>
      <c r="O70" s="162">
        <v>0</v>
      </c>
      <c r="P70" s="162"/>
      <c r="Q70" s="83"/>
    </row>
    <row r="71" spans="1:17" x14ac:dyDescent="0.25">
      <c r="A71" s="215"/>
      <c r="B71" s="220"/>
      <c r="C71" s="166" t="s">
        <v>297</v>
      </c>
      <c r="D71" s="162">
        <v>144.5</v>
      </c>
      <c r="E71" s="162">
        <v>144.5</v>
      </c>
      <c r="F71" s="162">
        <v>18.7</v>
      </c>
      <c r="G71" s="162">
        <v>0</v>
      </c>
      <c r="H71" s="162">
        <v>47.2</v>
      </c>
      <c r="I71" s="162">
        <v>47.2</v>
      </c>
      <c r="J71" s="162">
        <v>4.7</v>
      </c>
      <c r="K71" s="162">
        <v>0</v>
      </c>
      <c r="L71" s="162">
        <v>39.299999999999997</v>
      </c>
      <c r="M71" s="162">
        <v>39.299999999999997</v>
      </c>
      <c r="N71" s="162">
        <v>3</v>
      </c>
      <c r="O71" s="162">
        <v>0</v>
      </c>
      <c r="P71" s="162"/>
      <c r="Q71" s="83"/>
    </row>
    <row r="72" spans="1:17" ht="15.6" x14ac:dyDescent="0.3">
      <c r="A72" s="215"/>
      <c r="B72" s="220"/>
      <c r="C72" s="166" t="s">
        <v>285</v>
      </c>
      <c r="D72" s="162">
        <v>601.70000000000005</v>
      </c>
      <c r="E72" s="162">
        <v>589.79999999999995</v>
      </c>
      <c r="F72" s="162">
        <v>448.2</v>
      </c>
      <c r="G72" s="162">
        <v>11.9</v>
      </c>
      <c r="H72" s="162">
        <v>156.69999999999999</v>
      </c>
      <c r="I72" s="162">
        <v>154.6</v>
      </c>
      <c r="J72" s="162">
        <v>112</v>
      </c>
      <c r="K72" s="162">
        <v>2.1</v>
      </c>
      <c r="L72" s="162">
        <v>106.6</v>
      </c>
      <c r="M72" s="162">
        <v>104.5</v>
      </c>
      <c r="N72" s="162">
        <v>73.599999999999994</v>
      </c>
      <c r="O72" s="162">
        <v>2.1</v>
      </c>
      <c r="P72" s="164"/>
      <c r="Q72" s="164"/>
    </row>
    <row r="73" spans="1:17" x14ac:dyDescent="0.25">
      <c r="A73" s="215"/>
      <c r="B73" s="220"/>
      <c r="C73" s="166" t="s">
        <v>287</v>
      </c>
      <c r="D73" s="162">
        <v>31.8</v>
      </c>
      <c r="E73" s="162">
        <v>31.8</v>
      </c>
      <c r="F73" s="162">
        <v>31.2</v>
      </c>
      <c r="G73" s="162">
        <v>0</v>
      </c>
      <c r="H73" s="162">
        <v>6.8</v>
      </c>
      <c r="I73" s="162">
        <v>6.8</v>
      </c>
      <c r="J73" s="162">
        <v>6.7</v>
      </c>
      <c r="K73" s="162">
        <v>0</v>
      </c>
      <c r="L73" s="162">
        <v>4.4000000000000004</v>
      </c>
      <c r="M73" s="162">
        <v>4.4000000000000004</v>
      </c>
      <c r="N73" s="162">
        <v>4.3</v>
      </c>
      <c r="O73" s="162">
        <v>0</v>
      </c>
      <c r="P73" s="162"/>
      <c r="Q73" s="83"/>
    </row>
    <row r="74" spans="1:17" ht="33.6" customHeight="1" x14ac:dyDescent="0.3">
      <c r="A74" s="221" t="s">
        <v>17</v>
      </c>
      <c r="B74" s="221"/>
      <c r="C74" s="163"/>
      <c r="D74" s="164">
        <f t="shared" ref="D74:O74" si="4">SUBTOTAL(9,D75:D79)</f>
        <v>4330.3</v>
      </c>
      <c r="E74" s="164">
        <f t="shared" si="4"/>
        <v>4308.2</v>
      </c>
      <c r="F74" s="164">
        <f t="shared" si="4"/>
        <v>3804.9</v>
      </c>
      <c r="G74" s="164">
        <f t="shared" si="4"/>
        <v>22.1</v>
      </c>
      <c r="H74" s="164">
        <f t="shared" si="4"/>
        <v>1212.7</v>
      </c>
      <c r="I74" s="164">
        <f t="shared" si="4"/>
        <v>1201.9000000000001</v>
      </c>
      <c r="J74" s="164">
        <f t="shared" si="4"/>
        <v>1059.5</v>
      </c>
      <c r="K74" s="164">
        <f t="shared" si="4"/>
        <v>10.8</v>
      </c>
      <c r="L74" s="164">
        <f t="shared" si="4"/>
        <v>696.3</v>
      </c>
      <c r="M74" s="164">
        <f t="shared" si="4"/>
        <v>692.6</v>
      </c>
      <c r="N74" s="164">
        <f t="shared" si="4"/>
        <v>597.69999999999993</v>
      </c>
      <c r="O74" s="164">
        <f t="shared" si="4"/>
        <v>3.7</v>
      </c>
      <c r="P74" s="164">
        <f>SUM(L74/D74*100)</f>
        <v>16.079717340599956</v>
      </c>
      <c r="Q74" s="164">
        <f>SUM(L74/H74*100)</f>
        <v>57.417333223385825</v>
      </c>
    </row>
    <row r="75" spans="1:17" ht="15.6" x14ac:dyDescent="0.3">
      <c r="A75" s="215"/>
      <c r="B75" s="220" t="s">
        <v>281</v>
      </c>
      <c r="C75" s="166" t="s">
        <v>283</v>
      </c>
      <c r="D75" s="162">
        <v>2943.8</v>
      </c>
      <c r="E75" s="162">
        <v>2943.8</v>
      </c>
      <c r="F75" s="162">
        <v>2820.3</v>
      </c>
      <c r="G75" s="162">
        <v>0</v>
      </c>
      <c r="H75" s="162">
        <v>835.8</v>
      </c>
      <c r="I75" s="162">
        <v>835.8</v>
      </c>
      <c r="J75" s="162">
        <v>801</v>
      </c>
      <c r="K75" s="162">
        <v>0</v>
      </c>
      <c r="L75" s="162">
        <v>443.4</v>
      </c>
      <c r="M75" s="162">
        <v>443.4</v>
      </c>
      <c r="N75" s="162">
        <v>431.9</v>
      </c>
      <c r="O75" s="162">
        <v>0</v>
      </c>
      <c r="P75" s="164"/>
      <c r="Q75" s="164"/>
    </row>
    <row r="76" spans="1:17" x14ac:dyDescent="0.25">
      <c r="A76" s="215"/>
      <c r="B76" s="220"/>
      <c r="C76" s="166" t="s">
        <v>284</v>
      </c>
      <c r="D76" s="162">
        <v>12.2</v>
      </c>
      <c r="E76" s="162">
        <v>12.2</v>
      </c>
      <c r="F76" s="162">
        <v>12</v>
      </c>
      <c r="G76" s="162">
        <v>0</v>
      </c>
      <c r="H76" s="162">
        <v>6</v>
      </c>
      <c r="I76" s="162">
        <v>6</v>
      </c>
      <c r="J76" s="162">
        <v>6</v>
      </c>
      <c r="K76" s="162">
        <v>0</v>
      </c>
      <c r="L76" s="162">
        <v>0</v>
      </c>
      <c r="M76" s="162">
        <v>0</v>
      </c>
      <c r="N76" s="162">
        <v>0</v>
      </c>
      <c r="O76" s="162">
        <v>0</v>
      </c>
      <c r="P76" s="162"/>
      <c r="Q76" s="83"/>
    </row>
    <row r="77" spans="1:17" x14ac:dyDescent="0.25">
      <c r="A77" s="215"/>
      <c r="B77" s="220"/>
      <c r="C77" s="166" t="s">
        <v>297</v>
      </c>
      <c r="D77" s="162">
        <v>183</v>
      </c>
      <c r="E77" s="162">
        <v>183</v>
      </c>
      <c r="F77" s="162">
        <v>16.7</v>
      </c>
      <c r="G77" s="162">
        <v>0</v>
      </c>
      <c r="H77" s="162">
        <v>51.2</v>
      </c>
      <c r="I77" s="162">
        <v>51.2</v>
      </c>
      <c r="J77" s="162">
        <v>5.6</v>
      </c>
      <c r="K77" s="162">
        <v>0</v>
      </c>
      <c r="L77" s="162">
        <v>45.3</v>
      </c>
      <c r="M77" s="162">
        <v>45.3</v>
      </c>
      <c r="N77" s="162">
        <v>3.7</v>
      </c>
      <c r="O77" s="162">
        <v>0</v>
      </c>
      <c r="P77" s="162"/>
      <c r="Q77" s="83"/>
    </row>
    <row r="78" spans="1:17" ht="15.6" x14ac:dyDescent="0.3">
      <c r="A78" s="215"/>
      <c r="B78" s="220"/>
      <c r="C78" s="166" t="s">
        <v>285</v>
      </c>
      <c r="D78" s="162">
        <v>1089</v>
      </c>
      <c r="E78" s="162">
        <v>1066.9000000000001</v>
      </c>
      <c r="F78" s="162">
        <v>855</v>
      </c>
      <c r="G78" s="162">
        <v>22.1</v>
      </c>
      <c r="H78" s="162">
        <v>285.8</v>
      </c>
      <c r="I78" s="162">
        <v>275</v>
      </c>
      <c r="J78" s="162">
        <v>213.7</v>
      </c>
      <c r="K78" s="162">
        <v>10.8</v>
      </c>
      <c r="L78" s="162">
        <v>187.6</v>
      </c>
      <c r="M78" s="162">
        <v>183.9</v>
      </c>
      <c r="N78" s="162">
        <v>142.5</v>
      </c>
      <c r="O78" s="162">
        <v>3.7</v>
      </c>
      <c r="P78" s="164"/>
      <c r="Q78" s="164"/>
    </row>
    <row r="79" spans="1:17" ht="15.6" x14ac:dyDescent="0.3">
      <c r="A79" s="215"/>
      <c r="B79" s="220"/>
      <c r="C79" s="166" t="s">
        <v>287</v>
      </c>
      <c r="D79" s="162">
        <v>102.3</v>
      </c>
      <c r="E79" s="162">
        <v>102.3</v>
      </c>
      <c r="F79" s="162">
        <v>100.9</v>
      </c>
      <c r="G79" s="162">
        <v>0</v>
      </c>
      <c r="H79" s="162">
        <v>33.9</v>
      </c>
      <c r="I79" s="162">
        <v>33.9</v>
      </c>
      <c r="J79" s="162">
        <v>33.200000000000003</v>
      </c>
      <c r="K79" s="162">
        <v>0</v>
      </c>
      <c r="L79" s="162">
        <v>20</v>
      </c>
      <c r="M79" s="162">
        <v>20</v>
      </c>
      <c r="N79" s="162">
        <v>19.600000000000001</v>
      </c>
      <c r="O79" s="162">
        <v>0</v>
      </c>
      <c r="P79" s="164"/>
      <c r="Q79" s="164"/>
    </row>
    <row r="80" spans="1:17" ht="31.95" customHeight="1" x14ac:dyDescent="0.3">
      <c r="A80" s="221" t="s">
        <v>183</v>
      </c>
      <c r="B80" s="221"/>
      <c r="C80" s="163"/>
      <c r="D80" s="164">
        <f t="shared" ref="D80:O80" si="5">SUBTOTAL(9,D81:D85)</f>
        <v>3678.5</v>
      </c>
      <c r="E80" s="164">
        <f t="shared" si="5"/>
        <v>3654.7</v>
      </c>
      <c r="F80" s="164">
        <f t="shared" si="5"/>
        <v>3249.6</v>
      </c>
      <c r="G80" s="164">
        <f t="shared" si="5"/>
        <v>23.8</v>
      </c>
      <c r="H80" s="164">
        <f t="shared" si="5"/>
        <v>665.7</v>
      </c>
      <c r="I80" s="164">
        <f t="shared" si="5"/>
        <v>656.7</v>
      </c>
      <c r="J80" s="164">
        <f t="shared" si="5"/>
        <v>544.1</v>
      </c>
      <c r="K80" s="164">
        <f t="shared" si="5"/>
        <v>9</v>
      </c>
      <c r="L80" s="164">
        <f t="shared" si="5"/>
        <v>604.20000000000005</v>
      </c>
      <c r="M80" s="164">
        <f t="shared" si="5"/>
        <v>603.30000000000007</v>
      </c>
      <c r="N80" s="164">
        <f t="shared" si="5"/>
        <v>518.6</v>
      </c>
      <c r="O80" s="164">
        <f t="shared" si="5"/>
        <v>0.9</v>
      </c>
      <c r="P80" s="164">
        <f>SUM(L80/D80*100)</f>
        <v>16.425173304336006</v>
      </c>
      <c r="Q80" s="164">
        <f>SUM(L80/H80*100)</f>
        <v>90.761604326273087</v>
      </c>
    </row>
    <row r="81" spans="1:17" x14ac:dyDescent="0.25">
      <c r="A81" s="215"/>
      <c r="B81" s="220" t="s">
        <v>281</v>
      </c>
      <c r="C81" s="166" t="s">
        <v>283</v>
      </c>
      <c r="D81" s="162">
        <v>2486.6999999999998</v>
      </c>
      <c r="E81" s="162">
        <v>2486.6999999999998</v>
      </c>
      <c r="F81" s="162">
        <v>2379.3000000000002</v>
      </c>
      <c r="G81" s="162">
        <v>0</v>
      </c>
      <c r="H81" s="162">
        <v>419.3</v>
      </c>
      <c r="I81" s="162">
        <v>419.3</v>
      </c>
      <c r="J81" s="162">
        <v>395</v>
      </c>
      <c r="K81" s="162">
        <v>0</v>
      </c>
      <c r="L81" s="162">
        <v>402.2</v>
      </c>
      <c r="M81" s="162">
        <v>402.2</v>
      </c>
      <c r="N81" s="162">
        <v>387.5</v>
      </c>
      <c r="O81" s="162">
        <v>0</v>
      </c>
      <c r="P81" s="162"/>
      <c r="Q81" s="83"/>
    </row>
    <row r="82" spans="1:17" x14ac:dyDescent="0.25">
      <c r="A82" s="215"/>
      <c r="B82" s="220"/>
      <c r="C82" s="166" t="s">
        <v>284</v>
      </c>
      <c r="D82" s="162">
        <v>9.8000000000000007</v>
      </c>
      <c r="E82" s="162">
        <v>9.8000000000000007</v>
      </c>
      <c r="F82" s="162">
        <v>9.6999999999999993</v>
      </c>
      <c r="G82" s="162">
        <v>0</v>
      </c>
      <c r="H82" s="162">
        <v>4</v>
      </c>
      <c r="I82" s="162">
        <v>4</v>
      </c>
      <c r="J82" s="162">
        <v>4</v>
      </c>
      <c r="K82" s="162">
        <v>0</v>
      </c>
      <c r="L82" s="162">
        <v>0</v>
      </c>
      <c r="M82" s="162">
        <v>0</v>
      </c>
      <c r="N82" s="162">
        <v>0</v>
      </c>
      <c r="O82" s="162">
        <v>0</v>
      </c>
      <c r="P82" s="162"/>
      <c r="Q82" s="83"/>
    </row>
    <row r="83" spans="1:17" x14ac:dyDescent="0.25">
      <c r="A83" s="215"/>
      <c r="B83" s="220"/>
      <c r="C83" s="166" t="s">
        <v>297</v>
      </c>
      <c r="D83" s="162">
        <v>134.1</v>
      </c>
      <c r="E83" s="162">
        <v>134.1</v>
      </c>
      <c r="F83" s="162">
        <v>16.399999999999999</v>
      </c>
      <c r="G83" s="162">
        <v>0</v>
      </c>
      <c r="H83" s="162">
        <v>43.7</v>
      </c>
      <c r="I83" s="162">
        <v>43.7</v>
      </c>
      <c r="J83" s="162">
        <v>4.0999999999999996</v>
      </c>
      <c r="K83" s="162">
        <v>0</v>
      </c>
      <c r="L83" s="162">
        <v>40.1</v>
      </c>
      <c r="M83" s="162">
        <v>40.1</v>
      </c>
      <c r="N83" s="162">
        <v>3.6</v>
      </c>
      <c r="O83" s="162">
        <v>0</v>
      </c>
      <c r="P83" s="162"/>
      <c r="Q83" s="83"/>
    </row>
    <row r="84" spans="1:17" ht="15.6" x14ac:dyDescent="0.3">
      <c r="A84" s="215"/>
      <c r="B84" s="220"/>
      <c r="C84" s="166" t="s">
        <v>285</v>
      </c>
      <c r="D84" s="162">
        <v>1028.7</v>
      </c>
      <c r="E84" s="162">
        <v>1004.9</v>
      </c>
      <c r="F84" s="162">
        <v>825.3</v>
      </c>
      <c r="G84" s="162">
        <v>23.8</v>
      </c>
      <c r="H84" s="162">
        <v>195.6</v>
      </c>
      <c r="I84" s="162">
        <v>186.6</v>
      </c>
      <c r="J84" s="162">
        <v>138</v>
      </c>
      <c r="K84" s="162">
        <v>9</v>
      </c>
      <c r="L84" s="162">
        <v>159.69999999999999</v>
      </c>
      <c r="M84" s="162">
        <v>158.80000000000001</v>
      </c>
      <c r="N84" s="162">
        <v>125.3</v>
      </c>
      <c r="O84" s="162">
        <v>0.9</v>
      </c>
      <c r="P84" s="164"/>
      <c r="Q84" s="164"/>
    </row>
    <row r="85" spans="1:17" x14ac:dyDescent="0.25">
      <c r="A85" s="215"/>
      <c r="B85" s="220"/>
      <c r="C85" s="166" t="s">
        <v>287</v>
      </c>
      <c r="D85" s="162">
        <v>19.2</v>
      </c>
      <c r="E85" s="162">
        <v>19.2</v>
      </c>
      <c r="F85" s="162">
        <v>18.899999999999999</v>
      </c>
      <c r="G85" s="162">
        <v>0</v>
      </c>
      <c r="H85" s="162">
        <v>3.1</v>
      </c>
      <c r="I85" s="162">
        <v>3.1</v>
      </c>
      <c r="J85" s="162">
        <v>3</v>
      </c>
      <c r="K85" s="162">
        <v>0</v>
      </c>
      <c r="L85" s="162">
        <v>2.2000000000000002</v>
      </c>
      <c r="M85" s="162">
        <v>2.2000000000000002</v>
      </c>
      <c r="N85" s="162">
        <v>2.2000000000000002</v>
      </c>
      <c r="O85" s="162">
        <v>0</v>
      </c>
      <c r="P85" s="162"/>
      <c r="Q85" s="83"/>
    </row>
    <row r="86" spans="1:17" ht="31.95" customHeight="1" x14ac:dyDescent="0.3">
      <c r="A86" s="221" t="s">
        <v>311</v>
      </c>
      <c r="B86" s="221"/>
      <c r="C86" s="163"/>
      <c r="D86" s="164">
        <f t="shared" ref="D86:O86" si="6">SUBTOTAL(9,D87:D90)</f>
        <v>4600.2</v>
      </c>
      <c r="E86" s="164">
        <f t="shared" si="6"/>
        <v>4564.6000000000004</v>
      </c>
      <c r="F86" s="164">
        <f t="shared" si="6"/>
        <v>4110</v>
      </c>
      <c r="G86" s="164">
        <f t="shared" si="6"/>
        <v>35.6</v>
      </c>
      <c r="H86" s="164">
        <f t="shared" si="6"/>
        <v>818.4</v>
      </c>
      <c r="I86" s="164">
        <f t="shared" si="6"/>
        <v>818.4</v>
      </c>
      <c r="J86" s="164">
        <f t="shared" si="6"/>
        <v>698.1</v>
      </c>
      <c r="K86" s="164">
        <f t="shared" si="6"/>
        <v>0</v>
      </c>
      <c r="L86" s="164">
        <f t="shared" si="6"/>
        <v>717.69999999999993</v>
      </c>
      <c r="M86" s="164">
        <f t="shared" si="6"/>
        <v>717.69999999999993</v>
      </c>
      <c r="N86" s="164">
        <f t="shared" si="6"/>
        <v>636.1</v>
      </c>
      <c r="O86" s="164">
        <f t="shared" si="6"/>
        <v>0</v>
      </c>
      <c r="P86" s="164">
        <f>SUM(L86/D86*100)</f>
        <v>15.601495587148385</v>
      </c>
      <c r="Q86" s="164">
        <f>SUM(L86/H86*100)</f>
        <v>87.695503421309866</v>
      </c>
    </row>
    <row r="87" spans="1:17" ht="15.6" x14ac:dyDescent="0.3">
      <c r="A87" s="215"/>
      <c r="B87" s="220" t="s">
        <v>281</v>
      </c>
      <c r="C87" s="166" t="s">
        <v>283</v>
      </c>
      <c r="D87" s="162">
        <v>3056.8</v>
      </c>
      <c r="E87" s="162">
        <v>3056.8</v>
      </c>
      <c r="F87" s="162">
        <v>2942.4</v>
      </c>
      <c r="G87" s="162">
        <v>0</v>
      </c>
      <c r="H87" s="162">
        <v>515.79999999999995</v>
      </c>
      <c r="I87" s="162">
        <v>515.79999999999995</v>
      </c>
      <c r="J87" s="162">
        <v>491</v>
      </c>
      <c r="K87" s="162">
        <v>0</v>
      </c>
      <c r="L87" s="162">
        <v>482.9</v>
      </c>
      <c r="M87" s="162">
        <v>482.9</v>
      </c>
      <c r="N87" s="162">
        <v>465.6</v>
      </c>
      <c r="O87" s="162">
        <v>0</v>
      </c>
      <c r="P87" s="164"/>
      <c r="Q87" s="164"/>
    </row>
    <row r="88" spans="1:17" x14ac:dyDescent="0.25">
      <c r="A88" s="215"/>
      <c r="B88" s="220"/>
      <c r="C88" s="166" t="s">
        <v>297</v>
      </c>
      <c r="D88" s="162">
        <v>104</v>
      </c>
      <c r="E88" s="162">
        <v>104</v>
      </c>
      <c r="F88" s="162">
        <v>0</v>
      </c>
      <c r="G88" s="162">
        <v>0</v>
      </c>
      <c r="H88" s="162">
        <v>37.5</v>
      </c>
      <c r="I88" s="162">
        <v>37.5</v>
      </c>
      <c r="J88" s="162">
        <v>0</v>
      </c>
      <c r="K88" s="162">
        <v>0</v>
      </c>
      <c r="L88" s="162">
        <v>21.6</v>
      </c>
      <c r="M88" s="162">
        <v>21.6</v>
      </c>
      <c r="N88" s="162">
        <v>0</v>
      </c>
      <c r="O88" s="162">
        <v>0</v>
      </c>
      <c r="P88" s="162"/>
      <c r="Q88" s="83"/>
    </row>
    <row r="89" spans="1:17" x14ac:dyDescent="0.25">
      <c r="A89" s="215"/>
      <c r="B89" s="220"/>
      <c r="C89" s="166" t="s">
        <v>285</v>
      </c>
      <c r="D89" s="162">
        <v>1276.0999999999999</v>
      </c>
      <c r="E89" s="162">
        <v>1240.5</v>
      </c>
      <c r="F89" s="162">
        <v>1007.1</v>
      </c>
      <c r="G89" s="162">
        <v>35.6</v>
      </c>
      <c r="H89" s="162">
        <v>225</v>
      </c>
      <c r="I89" s="162">
        <v>225</v>
      </c>
      <c r="J89" s="162">
        <v>168</v>
      </c>
      <c r="K89" s="162">
        <v>0</v>
      </c>
      <c r="L89" s="162">
        <v>187.3</v>
      </c>
      <c r="M89" s="162">
        <v>187.3</v>
      </c>
      <c r="N89" s="162">
        <v>145.5</v>
      </c>
      <c r="O89" s="162">
        <v>0</v>
      </c>
      <c r="P89" s="162"/>
      <c r="Q89" s="83"/>
    </row>
    <row r="90" spans="1:17" x14ac:dyDescent="0.25">
      <c r="A90" s="215"/>
      <c r="B90" s="220"/>
      <c r="C90" s="166" t="s">
        <v>287</v>
      </c>
      <c r="D90" s="162">
        <v>163.30000000000001</v>
      </c>
      <c r="E90" s="162">
        <v>163.30000000000001</v>
      </c>
      <c r="F90" s="162">
        <v>160.5</v>
      </c>
      <c r="G90" s="162">
        <v>0</v>
      </c>
      <c r="H90" s="162">
        <v>40.1</v>
      </c>
      <c r="I90" s="162">
        <v>40.1</v>
      </c>
      <c r="J90" s="162">
        <v>39.1</v>
      </c>
      <c r="K90" s="162">
        <v>0</v>
      </c>
      <c r="L90" s="162">
        <v>25.9</v>
      </c>
      <c r="M90" s="162">
        <v>25.9</v>
      </c>
      <c r="N90" s="162">
        <v>25</v>
      </c>
      <c r="O90" s="162">
        <v>0</v>
      </c>
      <c r="P90" s="162"/>
      <c r="Q90" s="83"/>
    </row>
    <row r="91" spans="1:17" ht="30" customHeight="1" x14ac:dyDescent="0.3">
      <c r="A91" s="221" t="s">
        <v>82</v>
      </c>
      <c r="B91" s="221"/>
      <c r="C91" s="163"/>
      <c r="D91" s="164">
        <f t="shared" ref="D91:O91" si="7">SUBTOTAL(9,D92:D96)</f>
        <v>3378.1000000000004</v>
      </c>
      <c r="E91" s="164">
        <f t="shared" si="7"/>
        <v>3331.9000000000005</v>
      </c>
      <c r="F91" s="164">
        <f t="shared" si="7"/>
        <v>2984.2999999999997</v>
      </c>
      <c r="G91" s="164">
        <f t="shared" si="7"/>
        <v>46.2</v>
      </c>
      <c r="H91" s="164">
        <f t="shared" si="7"/>
        <v>896.1</v>
      </c>
      <c r="I91" s="164">
        <f t="shared" si="7"/>
        <v>886.1</v>
      </c>
      <c r="J91" s="164">
        <f t="shared" si="7"/>
        <v>747.49999999999989</v>
      </c>
      <c r="K91" s="164">
        <f t="shared" si="7"/>
        <v>10</v>
      </c>
      <c r="L91" s="164">
        <f t="shared" si="7"/>
        <v>543.5</v>
      </c>
      <c r="M91" s="164">
        <f t="shared" si="7"/>
        <v>533.5</v>
      </c>
      <c r="N91" s="164">
        <f t="shared" si="7"/>
        <v>473.5</v>
      </c>
      <c r="O91" s="164">
        <f t="shared" si="7"/>
        <v>10</v>
      </c>
      <c r="P91" s="164">
        <f>SUM(L91/D91*100)</f>
        <v>16.088925727479943</v>
      </c>
      <c r="Q91" s="164">
        <f>SUM(L91/H91*100)</f>
        <v>60.651712978462221</v>
      </c>
    </row>
    <row r="92" spans="1:17" x14ac:dyDescent="0.25">
      <c r="A92" s="215"/>
      <c r="B92" s="220" t="s">
        <v>281</v>
      </c>
      <c r="C92" s="166" t="s">
        <v>283</v>
      </c>
      <c r="D92" s="162">
        <v>1846.4</v>
      </c>
      <c r="E92" s="162">
        <v>1846.4</v>
      </c>
      <c r="F92" s="162">
        <v>1787.1</v>
      </c>
      <c r="G92" s="162">
        <v>0</v>
      </c>
      <c r="H92" s="162">
        <v>471.3</v>
      </c>
      <c r="I92" s="162">
        <v>471.3</v>
      </c>
      <c r="J92" s="162">
        <v>443.7</v>
      </c>
      <c r="K92" s="162">
        <v>0</v>
      </c>
      <c r="L92" s="162">
        <v>300.5</v>
      </c>
      <c r="M92" s="162">
        <v>300.5</v>
      </c>
      <c r="N92" s="162">
        <v>292.8</v>
      </c>
      <c r="O92" s="162">
        <v>0</v>
      </c>
      <c r="P92" s="162"/>
      <c r="Q92" s="83"/>
    </row>
    <row r="93" spans="1:17" x14ac:dyDescent="0.25">
      <c r="A93" s="215"/>
      <c r="B93" s="220"/>
      <c r="C93" s="166" t="s">
        <v>284</v>
      </c>
      <c r="D93" s="162">
        <v>14.2</v>
      </c>
      <c r="E93" s="162">
        <v>14.2</v>
      </c>
      <c r="F93" s="162">
        <v>14</v>
      </c>
      <c r="G93" s="162">
        <v>0</v>
      </c>
      <c r="H93" s="162">
        <v>7</v>
      </c>
      <c r="I93" s="162">
        <v>7</v>
      </c>
      <c r="J93" s="162">
        <v>7</v>
      </c>
      <c r="K93" s="162">
        <v>0</v>
      </c>
      <c r="L93" s="162">
        <v>0</v>
      </c>
      <c r="M93" s="162">
        <v>0</v>
      </c>
      <c r="N93" s="162">
        <v>0</v>
      </c>
      <c r="O93" s="162">
        <v>0</v>
      </c>
      <c r="P93" s="162"/>
      <c r="Q93" s="83"/>
    </row>
    <row r="94" spans="1:17" x14ac:dyDescent="0.25">
      <c r="A94" s="215"/>
      <c r="B94" s="220"/>
      <c r="C94" s="166" t="s">
        <v>297</v>
      </c>
      <c r="D94" s="162">
        <v>97.6</v>
      </c>
      <c r="E94" s="162">
        <v>97.6</v>
      </c>
      <c r="F94" s="162">
        <v>9.8000000000000007</v>
      </c>
      <c r="G94" s="162">
        <v>0</v>
      </c>
      <c r="H94" s="162">
        <v>41.5</v>
      </c>
      <c r="I94" s="162">
        <v>41.5</v>
      </c>
      <c r="J94" s="162">
        <v>3.9</v>
      </c>
      <c r="K94" s="162">
        <v>0</v>
      </c>
      <c r="L94" s="162">
        <v>15</v>
      </c>
      <c r="M94" s="162">
        <v>15</v>
      </c>
      <c r="N94" s="162">
        <v>0.6</v>
      </c>
      <c r="O94" s="162">
        <v>0</v>
      </c>
      <c r="P94" s="162"/>
      <c r="Q94" s="83"/>
    </row>
    <row r="95" spans="1:17" ht="15.6" x14ac:dyDescent="0.3">
      <c r="A95" s="215"/>
      <c r="B95" s="220"/>
      <c r="C95" s="166" t="s">
        <v>285</v>
      </c>
      <c r="D95" s="162">
        <v>1388.1</v>
      </c>
      <c r="E95" s="162">
        <v>1341.9</v>
      </c>
      <c r="F95" s="162">
        <v>1142</v>
      </c>
      <c r="G95" s="162">
        <v>46.2</v>
      </c>
      <c r="H95" s="162">
        <v>368.7</v>
      </c>
      <c r="I95" s="162">
        <v>358.7</v>
      </c>
      <c r="J95" s="162">
        <v>285.5</v>
      </c>
      <c r="K95" s="162">
        <v>10</v>
      </c>
      <c r="L95" s="162">
        <v>221.8</v>
      </c>
      <c r="M95" s="162">
        <v>211.8</v>
      </c>
      <c r="N95" s="162">
        <v>174.1</v>
      </c>
      <c r="O95" s="162">
        <v>10</v>
      </c>
      <c r="P95" s="164"/>
      <c r="Q95" s="164"/>
    </row>
    <row r="96" spans="1:17" x14ac:dyDescent="0.25">
      <c r="A96" s="215"/>
      <c r="B96" s="220"/>
      <c r="C96" s="166" t="s">
        <v>287</v>
      </c>
      <c r="D96" s="162">
        <v>31.8</v>
      </c>
      <c r="E96" s="162">
        <v>31.8</v>
      </c>
      <c r="F96" s="162">
        <v>31.4</v>
      </c>
      <c r="G96" s="162">
        <v>0</v>
      </c>
      <c r="H96" s="162">
        <v>7.6</v>
      </c>
      <c r="I96" s="162">
        <v>7.6</v>
      </c>
      <c r="J96" s="162">
        <v>7.4</v>
      </c>
      <c r="K96" s="162">
        <v>0</v>
      </c>
      <c r="L96" s="162">
        <v>6.2</v>
      </c>
      <c r="M96" s="162">
        <v>6.2</v>
      </c>
      <c r="N96" s="162">
        <v>6</v>
      </c>
      <c r="O96" s="162">
        <v>0</v>
      </c>
      <c r="P96" s="162"/>
      <c r="Q96" s="83"/>
    </row>
    <row r="97" spans="1:17" ht="18.600000000000001" customHeight="1" x14ac:dyDescent="0.3">
      <c r="A97" s="221" t="s">
        <v>184</v>
      </c>
      <c r="B97" s="221"/>
      <c r="C97" s="163"/>
      <c r="D97" s="164">
        <f t="shared" ref="D97:O97" si="8">SUBTOTAL(9,D98:D102)</f>
        <v>1130.2</v>
      </c>
      <c r="E97" s="164">
        <f t="shared" si="8"/>
        <v>1130.2</v>
      </c>
      <c r="F97" s="164">
        <f t="shared" si="8"/>
        <v>942.19999999999993</v>
      </c>
      <c r="G97" s="164">
        <f t="shared" si="8"/>
        <v>0</v>
      </c>
      <c r="H97" s="164">
        <f t="shared" si="8"/>
        <v>315.30000000000007</v>
      </c>
      <c r="I97" s="164">
        <f t="shared" si="8"/>
        <v>315.30000000000007</v>
      </c>
      <c r="J97" s="164">
        <f t="shared" si="8"/>
        <v>257.70000000000005</v>
      </c>
      <c r="K97" s="164">
        <f t="shared" si="8"/>
        <v>0</v>
      </c>
      <c r="L97" s="164">
        <f t="shared" si="8"/>
        <v>288.20000000000005</v>
      </c>
      <c r="M97" s="164">
        <f t="shared" si="8"/>
        <v>288.20000000000005</v>
      </c>
      <c r="N97" s="164">
        <f t="shared" si="8"/>
        <v>246.60000000000002</v>
      </c>
      <c r="O97" s="164">
        <f t="shared" si="8"/>
        <v>0</v>
      </c>
      <c r="P97" s="164">
        <f>SUM(L97/D97*100)</f>
        <v>25.499911520084943</v>
      </c>
      <c r="Q97" s="164">
        <f>SUM(L97/H97*100)</f>
        <v>91.40501110053917</v>
      </c>
    </row>
    <row r="98" spans="1:17" ht="15.6" x14ac:dyDescent="0.3">
      <c r="A98" s="215"/>
      <c r="B98" s="220" t="s">
        <v>281</v>
      </c>
      <c r="C98" s="166" t="s">
        <v>283</v>
      </c>
      <c r="D98" s="162">
        <v>443.1</v>
      </c>
      <c r="E98" s="162">
        <v>443.1</v>
      </c>
      <c r="F98" s="162">
        <v>430</v>
      </c>
      <c r="G98" s="162">
        <v>0</v>
      </c>
      <c r="H98" s="162">
        <v>117.8</v>
      </c>
      <c r="I98" s="162">
        <v>117.8</v>
      </c>
      <c r="J98" s="162">
        <v>113.9</v>
      </c>
      <c r="K98" s="162">
        <v>0</v>
      </c>
      <c r="L98" s="162">
        <v>116.3</v>
      </c>
      <c r="M98" s="162">
        <v>116.3</v>
      </c>
      <c r="N98" s="162">
        <v>113.9</v>
      </c>
      <c r="O98" s="162">
        <v>0</v>
      </c>
      <c r="P98" s="164"/>
      <c r="Q98" s="164"/>
    </row>
    <row r="99" spans="1:17" ht="15.6" x14ac:dyDescent="0.3">
      <c r="A99" s="215"/>
      <c r="B99" s="220"/>
      <c r="C99" s="166" t="s">
        <v>284</v>
      </c>
      <c r="D99" s="162">
        <v>2.4</v>
      </c>
      <c r="E99" s="162">
        <v>2.4</v>
      </c>
      <c r="F99" s="162">
        <v>2.4</v>
      </c>
      <c r="G99" s="162">
        <v>0</v>
      </c>
      <c r="H99" s="162">
        <v>2.4</v>
      </c>
      <c r="I99" s="162">
        <v>2.4</v>
      </c>
      <c r="J99" s="162">
        <v>2.4</v>
      </c>
      <c r="K99" s="162">
        <v>0</v>
      </c>
      <c r="L99" s="162">
        <v>2.4</v>
      </c>
      <c r="M99" s="162">
        <v>2.4</v>
      </c>
      <c r="N99" s="162">
        <v>2.4</v>
      </c>
      <c r="O99" s="162">
        <v>0</v>
      </c>
      <c r="P99" s="164"/>
      <c r="Q99" s="164"/>
    </row>
    <row r="100" spans="1:17" x14ac:dyDescent="0.25">
      <c r="A100" s="215"/>
      <c r="B100" s="220"/>
      <c r="C100" s="166" t="s">
        <v>297</v>
      </c>
      <c r="D100" s="162">
        <v>54.7</v>
      </c>
      <c r="E100" s="162">
        <v>54.7</v>
      </c>
      <c r="F100" s="162">
        <v>6.3</v>
      </c>
      <c r="G100" s="162">
        <v>0</v>
      </c>
      <c r="H100" s="162">
        <v>16.2</v>
      </c>
      <c r="I100" s="162">
        <v>16.2</v>
      </c>
      <c r="J100" s="162">
        <v>1.5</v>
      </c>
      <c r="K100" s="162">
        <v>0</v>
      </c>
      <c r="L100" s="162">
        <v>9.3000000000000007</v>
      </c>
      <c r="M100" s="162">
        <v>9.3000000000000007</v>
      </c>
      <c r="N100" s="162">
        <v>1.4</v>
      </c>
      <c r="O100" s="162">
        <v>0</v>
      </c>
      <c r="P100" s="162"/>
      <c r="Q100" s="83"/>
    </row>
    <row r="101" spans="1:17" x14ac:dyDescent="0.25">
      <c r="A101" s="215"/>
      <c r="B101" s="220"/>
      <c r="C101" s="166" t="s">
        <v>285</v>
      </c>
      <c r="D101" s="162">
        <v>620</v>
      </c>
      <c r="E101" s="162">
        <v>620</v>
      </c>
      <c r="F101" s="162">
        <v>493.6</v>
      </c>
      <c r="G101" s="162">
        <v>0</v>
      </c>
      <c r="H101" s="162">
        <v>176.3</v>
      </c>
      <c r="I101" s="162">
        <v>176.3</v>
      </c>
      <c r="J101" s="162">
        <v>137.4</v>
      </c>
      <c r="K101" s="162">
        <v>0</v>
      </c>
      <c r="L101" s="162">
        <v>157.6</v>
      </c>
      <c r="M101" s="162">
        <v>157.6</v>
      </c>
      <c r="N101" s="162">
        <v>126.4</v>
      </c>
      <c r="O101" s="162">
        <v>0</v>
      </c>
      <c r="P101" s="162"/>
      <c r="Q101" s="83"/>
    </row>
    <row r="102" spans="1:17" x14ac:dyDescent="0.25">
      <c r="A102" s="215"/>
      <c r="B102" s="220"/>
      <c r="C102" s="166" t="s">
        <v>287</v>
      </c>
      <c r="D102" s="162">
        <v>10</v>
      </c>
      <c r="E102" s="162">
        <v>10</v>
      </c>
      <c r="F102" s="162">
        <v>9.9</v>
      </c>
      <c r="G102" s="162">
        <v>0</v>
      </c>
      <c r="H102" s="162">
        <v>2.6</v>
      </c>
      <c r="I102" s="162">
        <v>2.6</v>
      </c>
      <c r="J102" s="162">
        <v>2.5</v>
      </c>
      <c r="K102" s="162">
        <v>0</v>
      </c>
      <c r="L102" s="162">
        <v>2.6</v>
      </c>
      <c r="M102" s="162">
        <v>2.6</v>
      </c>
      <c r="N102" s="162">
        <v>2.5</v>
      </c>
      <c r="O102" s="162">
        <v>0</v>
      </c>
      <c r="P102" s="162"/>
      <c r="Q102" s="83"/>
    </row>
    <row r="103" spans="1:17" ht="19.95" customHeight="1" x14ac:dyDescent="0.3">
      <c r="A103" s="221" t="s">
        <v>19</v>
      </c>
      <c r="B103" s="221"/>
      <c r="C103" s="163"/>
      <c r="D103" s="164">
        <f t="shared" ref="D103:O103" si="9">SUBTOTAL(9,D104:D108)</f>
        <v>3588.2</v>
      </c>
      <c r="E103" s="164">
        <f t="shared" si="9"/>
        <v>3502.4</v>
      </c>
      <c r="F103" s="164">
        <f t="shared" si="9"/>
        <v>3179.5</v>
      </c>
      <c r="G103" s="164">
        <f t="shared" si="9"/>
        <v>85.8</v>
      </c>
      <c r="H103" s="164">
        <f t="shared" si="9"/>
        <v>642.19999999999993</v>
      </c>
      <c r="I103" s="164">
        <f t="shared" si="9"/>
        <v>624</v>
      </c>
      <c r="J103" s="164">
        <f t="shared" si="9"/>
        <v>541.70000000000005</v>
      </c>
      <c r="K103" s="164">
        <f t="shared" si="9"/>
        <v>18.2</v>
      </c>
      <c r="L103" s="164">
        <f t="shared" si="9"/>
        <v>534.19999999999993</v>
      </c>
      <c r="M103" s="164">
        <f t="shared" si="9"/>
        <v>534.19999999999993</v>
      </c>
      <c r="N103" s="164">
        <f t="shared" si="9"/>
        <v>476.5</v>
      </c>
      <c r="O103" s="164">
        <f t="shared" si="9"/>
        <v>0</v>
      </c>
      <c r="P103" s="164">
        <f>SUM(L103/D103*100)</f>
        <v>14.887687419876261</v>
      </c>
      <c r="Q103" s="164">
        <f>SUM(L103/H103*100)</f>
        <v>83.182809093740261</v>
      </c>
    </row>
    <row r="104" spans="1:17" ht="15.6" x14ac:dyDescent="0.3">
      <c r="A104" s="215"/>
      <c r="B104" s="220" t="s">
        <v>281</v>
      </c>
      <c r="C104" s="166" t="s">
        <v>283</v>
      </c>
      <c r="D104" s="162">
        <v>1853.3</v>
      </c>
      <c r="E104" s="162">
        <v>1853.3</v>
      </c>
      <c r="F104" s="162">
        <v>1790.3</v>
      </c>
      <c r="G104" s="162">
        <v>0</v>
      </c>
      <c r="H104" s="162">
        <v>308.8</v>
      </c>
      <c r="I104" s="162">
        <v>308.8</v>
      </c>
      <c r="J104" s="162">
        <v>293.89999999999998</v>
      </c>
      <c r="K104" s="162">
        <v>0</v>
      </c>
      <c r="L104" s="162">
        <v>268.7</v>
      </c>
      <c r="M104" s="162">
        <v>268.7</v>
      </c>
      <c r="N104" s="162">
        <v>261.5</v>
      </c>
      <c r="O104" s="162">
        <v>0</v>
      </c>
      <c r="P104" s="164"/>
      <c r="Q104" s="164"/>
    </row>
    <row r="105" spans="1:17" x14ac:dyDescent="0.25">
      <c r="A105" s="215"/>
      <c r="B105" s="220"/>
      <c r="C105" s="166" t="s">
        <v>284</v>
      </c>
      <c r="D105" s="162">
        <v>26.9</v>
      </c>
      <c r="E105" s="162">
        <v>26.9</v>
      </c>
      <c r="F105" s="162">
        <v>26.5</v>
      </c>
      <c r="G105" s="162">
        <v>0</v>
      </c>
      <c r="H105" s="162">
        <v>9.1</v>
      </c>
      <c r="I105" s="162">
        <v>9.1</v>
      </c>
      <c r="J105" s="162">
        <v>9</v>
      </c>
      <c r="K105" s="162">
        <v>0</v>
      </c>
      <c r="L105" s="162">
        <v>0</v>
      </c>
      <c r="M105" s="162">
        <v>0</v>
      </c>
      <c r="N105" s="162">
        <v>0</v>
      </c>
      <c r="O105" s="162">
        <v>0</v>
      </c>
      <c r="P105" s="162"/>
      <c r="Q105" s="83"/>
    </row>
    <row r="106" spans="1:17" ht="15.6" x14ac:dyDescent="0.3">
      <c r="A106" s="215"/>
      <c r="B106" s="220"/>
      <c r="C106" s="166" t="s">
        <v>297</v>
      </c>
      <c r="D106" s="162">
        <v>121.8</v>
      </c>
      <c r="E106" s="162">
        <v>121.8</v>
      </c>
      <c r="F106" s="162">
        <v>12.4</v>
      </c>
      <c r="G106" s="162">
        <v>0</v>
      </c>
      <c r="H106" s="162">
        <v>30</v>
      </c>
      <c r="I106" s="162">
        <v>30</v>
      </c>
      <c r="J106" s="162">
        <v>3.1</v>
      </c>
      <c r="K106" s="162">
        <v>0</v>
      </c>
      <c r="L106" s="162">
        <v>25.6</v>
      </c>
      <c r="M106" s="162">
        <v>25.6</v>
      </c>
      <c r="N106" s="162">
        <v>1.2</v>
      </c>
      <c r="O106" s="162">
        <v>0</v>
      </c>
      <c r="P106" s="164"/>
      <c r="Q106" s="164"/>
    </row>
    <row r="107" spans="1:17" x14ac:dyDescent="0.25">
      <c r="A107" s="215"/>
      <c r="B107" s="220"/>
      <c r="C107" s="166" t="s">
        <v>285</v>
      </c>
      <c r="D107" s="162">
        <v>1487.7</v>
      </c>
      <c r="E107" s="162">
        <v>1401.9</v>
      </c>
      <c r="F107" s="162">
        <v>1253.0999999999999</v>
      </c>
      <c r="G107" s="162">
        <v>85.8</v>
      </c>
      <c r="H107" s="162">
        <v>268.39999999999998</v>
      </c>
      <c r="I107" s="162">
        <v>250.2</v>
      </c>
      <c r="J107" s="162">
        <v>210.2</v>
      </c>
      <c r="K107" s="162">
        <v>18.2</v>
      </c>
      <c r="L107" s="162">
        <v>215.1</v>
      </c>
      <c r="M107" s="162">
        <v>215.1</v>
      </c>
      <c r="N107" s="162">
        <v>189.4</v>
      </c>
      <c r="O107" s="162">
        <v>0</v>
      </c>
      <c r="P107" s="162"/>
      <c r="Q107" s="83"/>
    </row>
    <row r="108" spans="1:17" x14ac:dyDescent="0.25">
      <c r="A108" s="215"/>
      <c r="B108" s="220"/>
      <c r="C108" s="166" t="s">
        <v>287</v>
      </c>
      <c r="D108" s="162">
        <v>98.5</v>
      </c>
      <c r="E108" s="162">
        <v>98.5</v>
      </c>
      <c r="F108" s="162">
        <v>97.2</v>
      </c>
      <c r="G108" s="162">
        <v>0</v>
      </c>
      <c r="H108" s="162">
        <v>25.9</v>
      </c>
      <c r="I108" s="162">
        <v>25.9</v>
      </c>
      <c r="J108" s="162">
        <v>25.5</v>
      </c>
      <c r="K108" s="162">
        <v>0</v>
      </c>
      <c r="L108" s="162">
        <v>24.8</v>
      </c>
      <c r="M108" s="162">
        <v>24.8</v>
      </c>
      <c r="N108" s="162">
        <v>24.4</v>
      </c>
      <c r="O108" s="162">
        <v>0</v>
      </c>
      <c r="P108" s="162"/>
      <c r="Q108" s="83"/>
    </row>
    <row r="109" spans="1:17" ht="31.2" customHeight="1" x14ac:dyDescent="0.3">
      <c r="A109" s="221" t="s">
        <v>22</v>
      </c>
      <c r="B109" s="221"/>
      <c r="C109" s="163"/>
      <c r="D109" s="164">
        <f t="shared" ref="D109:O109" si="10">SUBTOTAL(9,D110:D114)</f>
        <v>1724.6000000000001</v>
      </c>
      <c r="E109" s="164">
        <f t="shared" si="10"/>
        <v>1693.8000000000002</v>
      </c>
      <c r="F109" s="164">
        <f t="shared" si="10"/>
        <v>1512.3</v>
      </c>
      <c r="G109" s="164">
        <f t="shared" si="10"/>
        <v>30.8</v>
      </c>
      <c r="H109" s="164">
        <f t="shared" si="10"/>
        <v>434.90000000000003</v>
      </c>
      <c r="I109" s="164">
        <f t="shared" si="10"/>
        <v>434.90000000000003</v>
      </c>
      <c r="J109" s="164">
        <f t="shared" si="10"/>
        <v>381.2</v>
      </c>
      <c r="K109" s="164">
        <f t="shared" si="10"/>
        <v>0</v>
      </c>
      <c r="L109" s="164">
        <f t="shared" si="10"/>
        <v>266.3</v>
      </c>
      <c r="M109" s="164">
        <f t="shared" si="10"/>
        <v>266.3</v>
      </c>
      <c r="N109" s="164">
        <f t="shared" si="10"/>
        <v>236.09999999999997</v>
      </c>
      <c r="O109" s="164">
        <f t="shared" si="10"/>
        <v>0</v>
      </c>
      <c r="P109" s="164">
        <f>SUM(L109/D109*100)</f>
        <v>15.441261741853182</v>
      </c>
      <c r="Q109" s="164">
        <f>SUM(L109/H109*100)</f>
        <v>61.232467233846855</v>
      </c>
    </row>
    <row r="110" spans="1:17" ht="15.6" x14ac:dyDescent="0.3">
      <c r="A110" s="215"/>
      <c r="B110" s="220" t="s">
        <v>281</v>
      </c>
      <c r="C110" s="166" t="s">
        <v>283</v>
      </c>
      <c r="D110" s="162">
        <v>1117.2</v>
      </c>
      <c r="E110" s="162">
        <v>1117.2</v>
      </c>
      <c r="F110" s="162">
        <v>1072.0999999999999</v>
      </c>
      <c r="G110" s="162">
        <v>0</v>
      </c>
      <c r="H110" s="162">
        <v>282.60000000000002</v>
      </c>
      <c r="I110" s="162">
        <v>282.60000000000002</v>
      </c>
      <c r="J110" s="162">
        <v>270.60000000000002</v>
      </c>
      <c r="K110" s="162">
        <v>0</v>
      </c>
      <c r="L110" s="162">
        <v>173.4</v>
      </c>
      <c r="M110" s="162">
        <v>173.4</v>
      </c>
      <c r="N110" s="162">
        <v>168.1</v>
      </c>
      <c r="O110" s="162">
        <v>0</v>
      </c>
      <c r="P110" s="164"/>
      <c r="Q110" s="164"/>
    </row>
    <row r="111" spans="1:17" x14ac:dyDescent="0.25">
      <c r="A111" s="215"/>
      <c r="B111" s="220"/>
      <c r="C111" s="166" t="s">
        <v>284</v>
      </c>
      <c r="D111" s="162">
        <v>2.2000000000000002</v>
      </c>
      <c r="E111" s="162">
        <v>2.2000000000000002</v>
      </c>
      <c r="F111" s="162">
        <v>2.2000000000000002</v>
      </c>
      <c r="G111" s="162">
        <v>0</v>
      </c>
      <c r="H111" s="162">
        <v>0</v>
      </c>
      <c r="I111" s="162">
        <v>0</v>
      </c>
      <c r="J111" s="162">
        <v>0</v>
      </c>
      <c r="K111" s="162">
        <v>0</v>
      </c>
      <c r="L111" s="162">
        <v>0</v>
      </c>
      <c r="M111" s="162">
        <v>0</v>
      </c>
      <c r="N111" s="162">
        <v>0</v>
      </c>
      <c r="O111" s="162">
        <v>0</v>
      </c>
      <c r="P111" s="162"/>
      <c r="Q111" s="83"/>
    </row>
    <row r="112" spans="1:17" x14ac:dyDescent="0.25">
      <c r="A112" s="215"/>
      <c r="B112" s="220"/>
      <c r="C112" s="166" t="s">
        <v>297</v>
      </c>
      <c r="D112" s="162">
        <v>71.2</v>
      </c>
      <c r="E112" s="162">
        <v>71.2</v>
      </c>
      <c r="F112" s="162">
        <v>0</v>
      </c>
      <c r="G112" s="162">
        <v>0</v>
      </c>
      <c r="H112" s="162">
        <v>23.8</v>
      </c>
      <c r="I112" s="162">
        <v>23.8</v>
      </c>
      <c r="J112" s="162">
        <v>0</v>
      </c>
      <c r="K112" s="162">
        <v>0</v>
      </c>
      <c r="L112" s="162">
        <v>13.9</v>
      </c>
      <c r="M112" s="162">
        <v>13.9</v>
      </c>
      <c r="N112" s="162">
        <v>0</v>
      </c>
      <c r="O112" s="162">
        <v>0</v>
      </c>
      <c r="P112" s="162"/>
      <c r="Q112" s="83"/>
    </row>
    <row r="113" spans="1:17" ht="15.6" x14ac:dyDescent="0.3">
      <c r="A113" s="215"/>
      <c r="B113" s="220"/>
      <c r="C113" s="166" t="s">
        <v>285</v>
      </c>
      <c r="D113" s="162">
        <v>531.29999999999995</v>
      </c>
      <c r="E113" s="162">
        <v>500.5</v>
      </c>
      <c r="F113" s="162">
        <v>435.3</v>
      </c>
      <c r="G113" s="162">
        <v>30.8</v>
      </c>
      <c r="H113" s="162">
        <v>127.8</v>
      </c>
      <c r="I113" s="162">
        <v>127.8</v>
      </c>
      <c r="J113" s="162">
        <v>109.9</v>
      </c>
      <c r="K113" s="162">
        <v>0</v>
      </c>
      <c r="L113" s="162">
        <v>78.3</v>
      </c>
      <c r="M113" s="162">
        <v>78.3</v>
      </c>
      <c r="N113" s="162">
        <v>67.3</v>
      </c>
      <c r="O113" s="162">
        <v>0</v>
      </c>
      <c r="P113" s="164"/>
      <c r="Q113" s="164"/>
    </row>
    <row r="114" spans="1:17" ht="15.6" x14ac:dyDescent="0.3">
      <c r="A114" s="215"/>
      <c r="B114" s="220"/>
      <c r="C114" s="166" t="s">
        <v>287</v>
      </c>
      <c r="D114" s="162">
        <v>2.7</v>
      </c>
      <c r="E114" s="162">
        <v>2.7</v>
      </c>
      <c r="F114" s="162">
        <v>2.7</v>
      </c>
      <c r="G114" s="162">
        <v>0</v>
      </c>
      <c r="H114" s="162">
        <v>0.7</v>
      </c>
      <c r="I114" s="162">
        <v>0.7</v>
      </c>
      <c r="J114" s="162">
        <v>0.7</v>
      </c>
      <c r="K114" s="162">
        <v>0</v>
      </c>
      <c r="L114" s="162">
        <v>0.7</v>
      </c>
      <c r="M114" s="162">
        <v>0.7</v>
      </c>
      <c r="N114" s="162">
        <v>0.7</v>
      </c>
      <c r="O114" s="162">
        <v>0</v>
      </c>
      <c r="P114" s="164"/>
      <c r="Q114" s="164"/>
    </row>
    <row r="115" spans="1:17" ht="28.95" customHeight="1" x14ac:dyDescent="0.3">
      <c r="A115" s="221" t="s">
        <v>24</v>
      </c>
      <c r="B115" s="221"/>
      <c r="C115" s="163"/>
      <c r="D115" s="164">
        <f t="shared" ref="D115:O115" si="11">SUBTOTAL(9,D116:D119)</f>
        <v>3091.2</v>
      </c>
      <c r="E115" s="164">
        <f t="shared" si="11"/>
        <v>3062.7</v>
      </c>
      <c r="F115" s="164">
        <f t="shared" si="11"/>
        <v>2615.5</v>
      </c>
      <c r="G115" s="164">
        <f t="shared" si="11"/>
        <v>28.5</v>
      </c>
      <c r="H115" s="164">
        <f t="shared" si="11"/>
        <v>777.3</v>
      </c>
      <c r="I115" s="164">
        <f t="shared" si="11"/>
        <v>763.39999999999986</v>
      </c>
      <c r="J115" s="164">
        <f t="shared" si="11"/>
        <v>654</v>
      </c>
      <c r="K115" s="164">
        <f t="shared" si="11"/>
        <v>13.9</v>
      </c>
      <c r="L115" s="164">
        <f t="shared" si="11"/>
        <v>494.9</v>
      </c>
      <c r="M115" s="164">
        <f t="shared" si="11"/>
        <v>482.09999999999997</v>
      </c>
      <c r="N115" s="164">
        <f t="shared" si="11"/>
        <v>418.40000000000003</v>
      </c>
      <c r="O115" s="164">
        <f t="shared" si="11"/>
        <v>12.8</v>
      </c>
      <c r="P115" s="164">
        <f>SUM(L115/D115*100)</f>
        <v>16.009963768115941</v>
      </c>
      <c r="Q115" s="164">
        <f>SUM(L115/H115*100)</f>
        <v>63.669111025344137</v>
      </c>
    </row>
    <row r="116" spans="1:17" ht="15.6" x14ac:dyDescent="0.3">
      <c r="A116" s="215"/>
      <c r="B116" s="220" t="s">
        <v>281</v>
      </c>
      <c r="C116" s="166" t="s">
        <v>283</v>
      </c>
      <c r="D116" s="162">
        <v>1504.8</v>
      </c>
      <c r="E116" s="162">
        <v>1504.8</v>
      </c>
      <c r="F116" s="162">
        <v>1443.6</v>
      </c>
      <c r="G116" s="162">
        <v>0</v>
      </c>
      <c r="H116" s="162">
        <v>380.4</v>
      </c>
      <c r="I116" s="162">
        <v>380.4</v>
      </c>
      <c r="J116" s="162">
        <v>361</v>
      </c>
      <c r="K116" s="162">
        <v>0</v>
      </c>
      <c r="L116" s="162">
        <v>248.5</v>
      </c>
      <c r="M116" s="162">
        <v>248.5</v>
      </c>
      <c r="N116" s="162">
        <v>235.9</v>
      </c>
      <c r="O116" s="162">
        <v>0</v>
      </c>
      <c r="P116" s="164"/>
      <c r="Q116" s="164"/>
    </row>
    <row r="117" spans="1:17" x14ac:dyDescent="0.25">
      <c r="A117" s="215"/>
      <c r="B117" s="220"/>
      <c r="C117" s="166" t="s">
        <v>297</v>
      </c>
      <c r="D117" s="162">
        <v>131.5</v>
      </c>
      <c r="E117" s="162">
        <v>131.5</v>
      </c>
      <c r="F117" s="162">
        <v>14.7</v>
      </c>
      <c r="G117" s="162">
        <v>0</v>
      </c>
      <c r="H117" s="162">
        <v>39.799999999999997</v>
      </c>
      <c r="I117" s="162">
        <v>39.799999999999997</v>
      </c>
      <c r="J117" s="162">
        <v>3.3</v>
      </c>
      <c r="K117" s="162">
        <v>0</v>
      </c>
      <c r="L117" s="162">
        <v>24.4</v>
      </c>
      <c r="M117" s="162">
        <v>24.4</v>
      </c>
      <c r="N117" s="162">
        <v>1.5</v>
      </c>
      <c r="O117" s="162">
        <v>0</v>
      </c>
      <c r="P117" s="162"/>
      <c r="Q117" s="83"/>
    </row>
    <row r="118" spans="1:17" ht="15.6" x14ac:dyDescent="0.3">
      <c r="A118" s="215"/>
      <c r="B118" s="220"/>
      <c r="C118" s="166" t="s">
        <v>285</v>
      </c>
      <c r="D118" s="162">
        <v>1435.9</v>
      </c>
      <c r="E118" s="162">
        <v>1407.4</v>
      </c>
      <c r="F118" s="162">
        <v>1138.5</v>
      </c>
      <c r="G118" s="162">
        <v>28.5</v>
      </c>
      <c r="H118" s="162">
        <v>352.3</v>
      </c>
      <c r="I118" s="162">
        <v>338.4</v>
      </c>
      <c r="J118" s="162">
        <v>285</v>
      </c>
      <c r="K118" s="162">
        <v>13.9</v>
      </c>
      <c r="L118" s="162">
        <v>217.2</v>
      </c>
      <c r="M118" s="162">
        <v>204.4</v>
      </c>
      <c r="N118" s="162">
        <v>176.3</v>
      </c>
      <c r="O118" s="162">
        <v>12.8</v>
      </c>
      <c r="P118" s="164"/>
      <c r="Q118" s="164"/>
    </row>
    <row r="119" spans="1:17" x14ac:dyDescent="0.25">
      <c r="A119" s="215"/>
      <c r="B119" s="220"/>
      <c r="C119" s="166" t="s">
        <v>287</v>
      </c>
      <c r="D119" s="162">
        <v>19</v>
      </c>
      <c r="E119" s="162">
        <v>19</v>
      </c>
      <c r="F119" s="162">
        <v>18.7</v>
      </c>
      <c r="G119" s="162">
        <v>0</v>
      </c>
      <c r="H119" s="162">
        <v>4.8</v>
      </c>
      <c r="I119" s="162">
        <v>4.8</v>
      </c>
      <c r="J119" s="162">
        <v>4.7</v>
      </c>
      <c r="K119" s="162">
        <v>0</v>
      </c>
      <c r="L119" s="162">
        <v>4.8</v>
      </c>
      <c r="M119" s="162">
        <v>4.8</v>
      </c>
      <c r="N119" s="162">
        <v>4.7</v>
      </c>
      <c r="O119" s="162">
        <v>0</v>
      </c>
      <c r="P119" s="162"/>
      <c r="Q119" s="83"/>
    </row>
    <row r="120" spans="1:17" ht="31.2" customHeight="1" x14ac:dyDescent="0.3">
      <c r="A120" s="221" t="s">
        <v>312</v>
      </c>
      <c r="B120" s="221"/>
      <c r="C120" s="163"/>
      <c r="D120" s="164">
        <f t="shared" ref="D120:O120" si="12">SUBTOTAL(9,D121:D124)</f>
        <v>2725.7000000000003</v>
      </c>
      <c r="E120" s="164">
        <f t="shared" si="12"/>
        <v>2705.7</v>
      </c>
      <c r="F120" s="164">
        <f t="shared" si="12"/>
        <v>2363.9</v>
      </c>
      <c r="G120" s="164">
        <f t="shared" si="12"/>
        <v>20</v>
      </c>
      <c r="H120" s="164">
        <f t="shared" si="12"/>
        <v>500.4</v>
      </c>
      <c r="I120" s="164">
        <f t="shared" si="12"/>
        <v>494.6</v>
      </c>
      <c r="J120" s="164">
        <f t="shared" si="12"/>
        <v>382.4</v>
      </c>
      <c r="K120" s="164">
        <f t="shared" si="12"/>
        <v>5.8</v>
      </c>
      <c r="L120" s="164">
        <f t="shared" si="12"/>
        <v>444.7</v>
      </c>
      <c r="M120" s="164">
        <f t="shared" si="12"/>
        <v>438.9</v>
      </c>
      <c r="N120" s="164">
        <f t="shared" si="12"/>
        <v>366.4</v>
      </c>
      <c r="O120" s="164">
        <f t="shared" si="12"/>
        <v>5.8</v>
      </c>
      <c r="P120" s="164">
        <f>SUM(L120/D120*100)</f>
        <v>16.31507502659867</v>
      </c>
      <c r="Q120" s="164">
        <f>SUM(L120/H120*100)</f>
        <v>88.868904876099123</v>
      </c>
    </row>
    <row r="121" spans="1:17" x14ac:dyDescent="0.25">
      <c r="A121" s="215"/>
      <c r="B121" s="220" t="s">
        <v>281</v>
      </c>
      <c r="C121" s="166" t="s">
        <v>283</v>
      </c>
      <c r="D121" s="162">
        <v>1544.4</v>
      </c>
      <c r="E121" s="162">
        <v>1544.4</v>
      </c>
      <c r="F121" s="162">
        <v>1483.6</v>
      </c>
      <c r="G121" s="162">
        <v>0</v>
      </c>
      <c r="H121" s="162">
        <v>251.6</v>
      </c>
      <c r="I121" s="162">
        <v>251.6</v>
      </c>
      <c r="J121" s="162">
        <v>235.2</v>
      </c>
      <c r="K121" s="162">
        <v>0</v>
      </c>
      <c r="L121" s="162">
        <v>243.2</v>
      </c>
      <c r="M121" s="162">
        <v>243.2</v>
      </c>
      <c r="N121" s="162">
        <v>229.8</v>
      </c>
      <c r="O121" s="162">
        <v>0</v>
      </c>
      <c r="P121" s="162"/>
      <c r="Q121" s="83"/>
    </row>
    <row r="122" spans="1:17" ht="15.6" x14ac:dyDescent="0.3">
      <c r="A122" s="215"/>
      <c r="B122" s="220"/>
      <c r="C122" s="166" t="s">
        <v>297</v>
      </c>
      <c r="D122" s="162">
        <v>123.8</v>
      </c>
      <c r="E122" s="162">
        <v>123.8</v>
      </c>
      <c r="F122" s="162">
        <v>13</v>
      </c>
      <c r="G122" s="162">
        <v>0</v>
      </c>
      <c r="H122" s="162">
        <v>31.1</v>
      </c>
      <c r="I122" s="162">
        <v>31.1</v>
      </c>
      <c r="J122" s="162">
        <v>2.2000000000000002</v>
      </c>
      <c r="K122" s="162">
        <v>0</v>
      </c>
      <c r="L122" s="162">
        <v>26.9</v>
      </c>
      <c r="M122" s="162">
        <v>26.9</v>
      </c>
      <c r="N122" s="162">
        <v>2.2000000000000002</v>
      </c>
      <c r="O122" s="162">
        <v>0</v>
      </c>
      <c r="P122" s="164"/>
      <c r="Q122" s="164"/>
    </row>
    <row r="123" spans="1:17" ht="15.6" x14ac:dyDescent="0.3">
      <c r="A123" s="215"/>
      <c r="B123" s="220"/>
      <c r="C123" s="166" t="s">
        <v>285</v>
      </c>
      <c r="D123" s="162">
        <v>1039.4000000000001</v>
      </c>
      <c r="E123" s="162">
        <v>1019.4</v>
      </c>
      <c r="F123" s="162">
        <v>849.5</v>
      </c>
      <c r="G123" s="162">
        <v>20</v>
      </c>
      <c r="H123" s="162">
        <v>214.6</v>
      </c>
      <c r="I123" s="162">
        <v>208.8</v>
      </c>
      <c r="J123" s="162">
        <v>142</v>
      </c>
      <c r="K123" s="162">
        <v>5.8</v>
      </c>
      <c r="L123" s="162">
        <v>171.5</v>
      </c>
      <c r="M123" s="162">
        <v>165.7</v>
      </c>
      <c r="N123" s="162">
        <v>131.4</v>
      </c>
      <c r="O123" s="162">
        <v>5.8</v>
      </c>
      <c r="P123" s="164"/>
      <c r="Q123" s="164"/>
    </row>
    <row r="124" spans="1:17" x14ac:dyDescent="0.25">
      <c r="A124" s="215"/>
      <c r="B124" s="220"/>
      <c r="C124" s="166" t="s">
        <v>287</v>
      </c>
      <c r="D124" s="162">
        <v>18.100000000000001</v>
      </c>
      <c r="E124" s="162">
        <v>18.100000000000001</v>
      </c>
      <c r="F124" s="162">
        <v>17.8</v>
      </c>
      <c r="G124" s="162">
        <v>0</v>
      </c>
      <c r="H124" s="162">
        <v>3.1</v>
      </c>
      <c r="I124" s="162">
        <v>3.1</v>
      </c>
      <c r="J124" s="162">
        <v>3</v>
      </c>
      <c r="K124" s="162">
        <v>0</v>
      </c>
      <c r="L124" s="162">
        <v>3.1</v>
      </c>
      <c r="M124" s="162">
        <v>3.1</v>
      </c>
      <c r="N124" s="162">
        <v>3</v>
      </c>
      <c r="O124" s="162">
        <v>0</v>
      </c>
      <c r="P124" s="162"/>
      <c r="Q124" s="83"/>
    </row>
    <row r="125" spans="1:17" ht="18.600000000000001" customHeight="1" x14ac:dyDescent="0.3">
      <c r="A125" s="221" t="s">
        <v>51</v>
      </c>
      <c r="B125" s="221"/>
      <c r="C125" s="163"/>
      <c r="D125" s="164">
        <f t="shared" ref="D125:O125" si="13">SUBTOTAL(9,D126:D129)</f>
        <v>1926.8999999999999</v>
      </c>
      <c r="E125" s="164">
        <f t="shared" si="13"/>
        <v>1923.5</v>
      </c>
      <c r="F125" s="164">
        <f t="shared" si="13"/>
        <v>1782.3000000000002</v>
      </c>
      <c r="G125" s="164">
        <f t="shared" si="13"/>
        <v>3.4</v>
      </c>
      <c r="H125" s="164">
        <f t="shared" si="13"/>
        <v>434.9</v>
      </c>
      <c r="I125" s="164">
        <f t="shared" si="13"/>
        <v>434</v>
      </c>
      <c r="J125" s="164">
        <f t="shared" si="13"/>
        <v>396</v>
      </c>
      <c r="K125" s="164">
        <f t="shared" si="13"/>
        <v>0.9</v>
      </c>
      <c r="L125" s="164">
        <f t="shared" si="13"/>
        <v>424.5</v>
      </c>
      <c r="M125" s="164">
        <f t="shared" si="13"/>
        <v>424.5</v>
      </c>
      <c r="N125" s="164">
        <f t="shared" si="13"/>
        <v>396</v>
      </c>
      <c r="O125" s="164">
        <f t="shared" si="13"/>
        <v>0</v>
      </c>
      <c r="P125" s="164">
        <f>SUM(L125/D125*100)</f>
        <v>22.030203954538379</v>
      </c>
      <c r="Q125" s="164">
        <f>SUM(L125/H125*100)</f>
        <v>97.608645665670281</v>
      </c>
    </row>
    <row r="126" spans="1:17" x14ac:dyDescent="0.25">
      <c r="A126" s="215"/>
      <c r="B126" s="220" t="s">
        <v>281</v>
      </c>
      <c r="C126" s="166" t="s">
        <v>283</v>
      </c>
      <c r="D126" s="162">
        <v>109.5</v>
      </c>
      <c r="E126" s="162">
        <v>109.5</v>
      </c>
      <c r="F126" s="162">
        <v>107.9</v>
      </c>
      <c r="G126" s="162">
        <v>0</v>
      </c>
      <c r="H126" s="162">
        <v>27.4</v>
      </c>
      <c r="I126" s="162">
        <v>27.4</v>
      </c>
      <c r="J126" s="162">
        <v>27</v>
      </c>
      <c r="K126" s="162">
        <v>0</v>
      </c>
      <c r="L126" s="162">
        <v>27.4</v>
      </c>
      <c r="M126" s="162">
        <v>27.4</v>
      </c>
      <c r="N126" s="162">
        <v>27</v>
      </c>
      <c r="O126" s="162">
        <v>0</v>
      </c>
      <c r="P126" s="162"/>
      <c r="Q126" s="83"/>
    </row>
    <row r="127" spans="1:17" x14ac:dyDescent="0.25">
      <c r="A127" s="215"/>
      <c r="B127" s="220"/>
      <c r="C127" s="166" t="s">
        <v>297</v>
      </c>
      <c r="D127" s="162">
        <v>100.8</v>
      </c>
      <c r="E127" s="162">
        <v>100.8</v>
      </c>
      <c r="F127" s="162">
        <v>69.599999999999994</v>
      </c>
      <c r="G127" s="162">
        <v>0</v>
      </c>
      <c r="H127" s="162">
        <v>25.6</v>
      </c>
      <c r="I127" s="162">
        <v>25.6</v>
      </c>
      <c r="J127" s="162">
        <v>17.399999999999999</v>
      </c>
      <c r="K127" s="162">
        <v>0</v>
      </c>
      <c r="L127" s="162">
        <v>20.3</v>
      </c>
      <c r="M127" s="162">
        <v>20.3</v>
      </c>
      <c r="N127" s="162">
        <v>17.399999999999999</v>
      </c>
      <c r="O127" s="162">
        <v>0</v>
      </c>
      <c r="P127" s="162"/>
      <c r="Q127" s="83"/>
    </row>
    <row r="128" spans="1:17" x14ac:dyDescent="0.25">
      <c r="A128" s="215"/>
      <c r="B128" s="220"/>
      <c r="C128" s="166" t="s">
        <v>285</v>
      </c>
      <c r="D128" s="162">
        <v>1710.1</v>
      </c>
      <c r="E128" s="162">
        <v>1706.7</v>
      </c>
      <c r="F128" s="162">
        <v>1598.4</v>
      </c>
      <c r="G128" s="162">
        <v>3.4</v>
      </c>
      <c r="H128" s="162">
        <v>380.2</v>
      </c>
      <c r="I128" s="162">
        <v>379.3</v>
      </c>
      <c r="J128" s="162">
        <v>350</v>
      </c>
      <c r="K128" s="162">
        <v>0.9</v>
      </c>
      <c r="L128" s="162">
        <v>375.1</v>
      </c>
      <c r="M128" s="162">
        <v>375.1</v>
      </c>
      <c r="N128" s="162">
        <v>350</v>
      </c>
      <c r="O128" s="162">
        <v>0</v>
      </c>
      <c r="P128" s="162"/>
      <c r="Q128" s="83"/>
    </row>
    <row r="129" spans="1:17" ht="15.6" x14ac:dyDescent="0.3">
      <c r="A129" s="215"/>
      <c r="B129" s="220"/>
      <c r="C129" s="166" t="s">
        <v>287</v>
      </c>
      <c r="D129" s="162">
        <v>6.5</v>
      </c>
      <c r="E129" s="162">
        <v>6.5</v>
      </c>
      <c r="F129" s="162">
        <v>6.4</v>
      </c>
      <c r="G129" s="162">
        <v>0</v>
      </c>
      <c r="H129" s="162">
        <v>1.7</v>
      </c>
      <c r="I129" s="162">
        <v>1.7</v>
      </c>
      <c r="J129" s="162">
        <v>1.6</v>
      </c>
      <c r="K129" s="162">
        <v>0</v>
      </c>
      <c r="L129" s="162">
        <v>1.7</v>
      </c>
      <c r="M129" s="162">
        <v>1.7</v>
      </c>
      <c r="N129" s="162">
        <v>1.6</v>
      </c>
      <c r="O129" s="162">
        <v>0</v>
      </c>
      <c r="P129" s="164"/>
      <c r="Q129" s="164"/>
    </row>
    <row r="130" spans="1:17" ht="31.2" customHeight="1" x14ac:dyDescent="0.3">
      <c r="A130" s="221" t="s">
        <v>313</v>
      </c>
      <c r="B130" s="221"/>
      <c r="C130" s="163"/>
      <c r="D130" s="164">
        <f t="shared" ref="D130:O130" si="14">SUBTOTAL(9,D131:D134)</f>
        <v>2111.6999999999998</v>
      </c>
      <c r="E130" s="164">
        <f t="shared" si="14"/>
        <v>2102</v>
      </c>
      <c r="F130" s="164">
        <f t="shared" si="14"/>
        <v>1832.1</v>
      </c>
      <c r="G130" s="164">
        <f t="shared" si="14"/>
        <v>9.6999999999999993</v>
      </c>
      <c r="H130" s="164">
        <f t="shared" si="14"/>
        <v>403.1</v>
      </c>
      <c r="I130" s="164">
        <f t="shared" si="14"/>
        <v>393.4</v>
      </c>
      <c r="J130" s="164">
        <f t="shared" si="14"/>
        <v>312.5</v>
      </c>
      <c r="K130" s="164">
        <f t="shared" si="14"/>
        <v>9.6999999999999993</v>
      </c>
      <c r="L130" s="164">
        <f t="shared" si="14"/>
        <v>345.2</v>
      </c>
      <c r="M130" s="164">
        <f t="shared" si="14"/>
        <v>338.79999999999995</v>
      </c>
      <c r="N130" s="164">
        <f t="shared" si="14"/>
        <v>289.2</v>
      </c>
      <c r="O130" s="164">
        <f t="shared" si="14"/>
        <v>6.4</v>
      </c>
      <c r="P130" s="164">
        <f>SUM(L130/D130*100)</f>
        <v>16.347018989439789</v>
      </c>
      <c r="Q130" s="164">
        <f>SUM(L130/H130*100)</f>
        <v>85.636318531381789</v>
      </c>
    </row>
    <row r="131" spans="1:17" x14ac:dyDescent="0.25">
      <c r="A131" s="215"/>
      <c r="B131" s="220" t="s">
        <v>281</v>
      </c>
      <c r="C131" s="166" t="s">
        <v>283</v>
      </c>
      <c r="D131" s="162">
        <v>764.8</v>
      </c>
      <c r="E131" s="162">
        <v>764.8</v>
      </c>
      <c r="F131" s="162">
        <v>736.3</v>
      </c>
      <c r="G131" s="162">
        <v>0</v>
      </c>
      <c r="H131" s="162">
        <v>131.5</v>
      </c>
      <c r="I131" s="162">
        <v>131.5</v>
      </c>
      <c r="J131" s="162">
        <v>124</v>
      </c>
      <c r="K131" s="162">
        <v>0</v>
      </c>
      <c r="L131" s="162">
        <v>124.5</v>
      </c>
      <c r="M131" s="162">
        <v>124.5</v>
      </c>
      <c r="N131" s="162">
        <v>120.2</v>
      </c>
      <c r="O131" s="162">
        <v>0</v>
      </c>
      <c r="P131" s="162"/>
      <c r="Q131" s="83"/>
    </row>
    <row r="132" spans="1:17" ht="15.6" x14ac:dyDescent="0.3">
      <c r="A132" s="215"/>
      <c r="B132" s="220"/>
      <c r="C132" s="166" t="s">
        <v>297</v>
      </c>
      <c r="D132" s="162">
        <v>127.3</v>
      </c>
      <c r="E132" s="162">
        <v>122.3</v>
      </c>
      <c r="F132" s="162">
        <v>16.7</v>
      </c>
      <c r="G132" s="162">
        <v>5</v>
      </c>
      <c r="H132" s="162">
        <v>36.799999999999997</v>
      </c>
      <c r="I132" s="162">
        <v>31.8</v>
      </c>
      <c r="J132" s="162">
        <v>2.7</v>
      </c>
      <c r="K132" s="162">
        <v>5</v>
      </c>
      <c r="L132" s="162">
        <v>27.6</v>
      </c>
      <c r="M132" s="162">
        <v>22.6</v>
      </c>
      <c r="N132" s="162">
        <v>1.6</v>
      </c>
      <c r="O132" s="162">
        <v>5</v>
      </c>
      <c r="P132" s="164"/>
      <c r="Q132" s="164"/>
    </row>
    <row r="133" spans="1:17" x14ac:dyDescent="0.25">
      <c r="A133" s="215"/>
      <c r="B133" s="220"/>
      <c r="C133" s="166" t="s">
        <v>285</v>
      </c>
      <c r="D133" s="162">
        <v>1185.5999999999999</v>
      </c>
      <c r="E133" s="162">
        <v>1180.9000000000001</v>
      </c>
      <c r="F133" s="162">
        <v>1045.5999999999999</v>
      </c>
      <c r="G133" s="162">
        <v>4.7</v>
      </c>
      <c r="H133" s="162">
        <v>226.3</v>
      </c>
      <c r="I133" s="162">
        <v>221.6</v>
      </c>
      <c r="J133" s="162">
        <v>177.4</v>
      </c>
      <c r="K133" s="162">
        <v>4.7</v>
      </c>
      <c r="L133" s="162">
        <v>184.6</v>
      </c>
      <c r="M133" s="162">
        <v>183.2</v>
      </c>
      <c r="N133" s="162">
        <v>159</v>
      </c>
      <c r="O133" s="162">
        <v>1.4</v>
      </c>
      <c r="P133" s="162"/>
      <c r="Q133" s="83"/>
    </row>
    <row r="134" spans="1:17" x14ac:dyDescent="0.25">
      <c r="A134" s="215"/>
      <c r="B134" s="220"/>
      <c r="C134" s="166" t="s">
        <v>287</v>
      </c>
      <c r="D134" s="162">
        <v>34</v>
      </c>
      <c r="E134" s="162">
        <v>34</v>
      </c>
      <c r="F134" s="162">
        <v>33.5</v>
      </c>
      <c r="G134" s="162">
        <v>0</v>
      </c>
      <c r="H134" s="162">
        <v>8.5</v>
      </c>
      <c r="I134" s="162">
        <v>8.5</v>
      </c>
      <c r="J134" s="162">
        <v>8.4</v>
      </c>
      <c r="K134" s="162">
        <v>0</v>
      </c>
      <c r="L134" s="162">
        <v>8.5</v>
      </c>
      <c r="M134" s="162">
        <v>8.5</v>
      </c>
      <c r="N134" s="162">
        <v>8.4</v>
      </c>
      <c r="O134" s="162">
        <v>0</v>
      </c>
      <c r="P134" s="162"/>
      <c r="Q134" s="83"/>
    </row>
    <row r="135" spans="1:17" ht="32.4" customHeight="1" x14ac:dyDescent="0.3">
      <c r="A135" s="221" t="s">
        <v>314</v>
      </c>
      <c r="B135" s="221"/>
      <c r="C135" s="163"/>
      <c r="D135" s="164">
        <f t="shared" ref="D135:O135" si="15">SUBTOTAL(9,D136:D140)</f>
        <v>2031.3</v>
      </c>
      <c r="E135" s="164">
        <f t="shared" si="15"/>
        <v>2018.3</v>
      </c>
      <c r="F135" s="164">
        <f t="shared" si="15"/>
        <v>1754.3</v>
      </c>
      <c r="G135" s="164">
        <f t="shared" si="15"/>
        <v>13</v>
      </c>
      <c r="H135" s="164">
        <f t="shared" si="15"/>
        <v>503.90000000000003</v>
      </c>
      <c r="I135" s="164">
        <f t="shared" si="15"/>
        <v>503.90000000000003</v>
      </c>
      <c r="J135" s="164">
        <f t="shared" si="15"/>
        <v>440</v>
      </c>
      <c r="K135" s="164">
        <f t="shared" si="15"/>
        <v>0</v>
      </c>
      <c r="L135" s="164">
        <f t="shared" si="15"/>
        <v>312.79999999999995</v>
      </c>
      <c r="M135" s="164">
        <f t="shared" si="15"/>
        <v>312.79999999999995</v>
      </c>
      <c r="N135" s="164">
        <f t="shared" si="15"/>
        <v>263.3</v>
      </c>
      <c r="O135" s="164">
        <f t="shared" si="15"/>
        <v>0</v>
      </c>
      <c r="P135" s="164">
        <f>SUM(L135/D135*100)</f>
        <v>15.399005562939989</v>
      </c>
      <c r="Q135" s="164">
        <f>SUM(L135/H135*100)</f>
        <v>62.075808692200816</v>
      </c>
    </row>
    <row r="136" spans="1:17" ht="15.6" x14ac:dyDescent="0.3">
      <c r="A136" s="215"/>
      <c r="B136" s="220" t="s">
        <v>281</v>
      </c>
      <c r="C136" s="166" t="s">
        <v>283</v>
      </c>
      <c r="D136" s="162">
        <v>670.6</v>
      </c>
      <c r="E136" s="162">
        <v>670.6</v>
      </c>
      <c r="F136" s="162">
        <v>645.5</v>
      </c>
      <c r="G136" s="162">
        <v>0</v>
      </c>
      <c r="H136" s="162">
        <v>162.5</v>
      </c>
      <c r="I136" s="162">
        <v>162.5</v>
      </c>
      <c r="J136" s="162">
        <v>157.6</v>
      </c>
      <c r="K136" s="162">
        <v>0</v>
      </c>
      <c r="L136" s="162">
        <v>101.7</v>
      </c>
      <c r="M136" s="162">
        <v>101.7</v>
      </c>
      <c r="N136" s="162">
        <v>99</v>
      </c>
      <c r="O136" s="162">
        <v>0</v>
      </c>
      <c r="P136" s="164"/>
      <c r="Q136" s="164"/>
    </row>
    <row r="137" spans="1:17" x14ac:dyDescent="0.25">
      <c r="A137" s="215"/>
      <c r="B137" s="220"/>
      <c r="C137" s="166" t="s">
        <v>284</v>
      </c>
      <c r="D137" s="162">
        <v>6.5</v>
      </c>
      <c r="E137" s="162">
        <v>6.5</v>
      </c>
      <c r="F137" s="162">
        <v>6.4</v>
      </c>
      <c r="G137" s="162">
        <v>0</v>
      </c>
      <c r="H137" s="162">
        <v>6.5</v>
      </c>
      <c r="I137" s="162">
        <v>6.5</v>
      </c>
      <c r="J137" s="162">
        <v>6.4</v>
      </c>
      <c r="K137" s="162">
        <v>0</v>
      </c>
      <c r="L137" s="162">
        <v>0</v>
      </c>
      <c r="M137" s="162">
        <v>0</v>
      </c>
      <c r="N137" s="162">
        <v>0</v>
      </c>
      <c r="O137" s="162">
        <v>0</v>
      </c>
      <c r="P137" s="162"/>
      <c r="Q137" s="83"/>
    </row>
    <row r="138" spans="1:17" x14ac:dyDescent="0.25">
      <c r="A138" s="215"/>
      <c r="B138" s="220"/>
      <c r="C138" s="166" t="s">
        <v>297</v>
      </c>
      <c r="D138" s="162">
        <v>145.6</v>
      </c>
      <c r="E138" s="162">
        <v>132.6</v>
      </c>
      <c r="F138" s="162">
        <v>17.100000000000001</v>
      </c>
      <c r="G138" s="162">
        <v>13</v>
      </c>
      <c r="H138" s="162">
        <v>32.799999999999997</v>
      </c>
      <c r="I138" s="162">
        <v>32.799999999999997</v>
      </c>
      <c r="J138" s="162">
        <v>4.3</v>
      </c>
      <c r="K138" s="162">
        <v>0</v>
      </c>
      <c r="L138" s="162">
        <v>24.9</v>
      </c>
      <c r="M138" s="162">
        <v>24.9</v>
      </c>
      <c r="N138" s="162">
        <v>2.4</v>
      </c>
      <c r="O138" s="162">
        <v>0</v>
      </c>
      <c r="P138" s="162"/>
      <c r="Q138" s="83"/>
    </row>
    <row r="139" spans="1:17" ht="15.6" x14ac:dyDescent="0.3">
      <c r="A139" s="215"/>
      <c r="B139" s="220"/>
      <c r="C139" s="166" t="s">
        <v>285</v>
      </c>
      <c r="D139" s="162">
        <v>1178.5999999999999</v>
      </c>
      <c r="E139" s="162">
        <v>1178.5999999999999</v>
      </c>
      <c r="F139" s="162">
        <v>1055.7</v>
      </c>
      <c r="G139" s="162">
        <v>0</v>
      </c>
      <c r="H139" s="162">
        <v>294.60000000000002</v>
      </c>
      <c r="I139" s="162">
        <v>294.60000000000002</v>
      </c>
      <c r="J139" s="162">
        <v>264.3</v>
      </c>
      <c r="K139" s="162">
        <v>0</v>
      </c>
      <c r="L139" s="162">
        <v>178.7</v>
      </c>
      <c r="M139" s="162">
        <v>178.7</v>
      </c>
      <c r="N139" s="162">
        <v>154.5</v>
      </c>
      <c r="O139" s="162">
        <v>0</v>
      </c>
      <c r="P139" s="164"/>
      <c r="Q139" s="164"/>
    </row>
    <row r="140" spans="1:17" x14ac:dyDescent="0.25">
      <c r="A140" s="215"/>
      <c r="B140" s="220"/>
      <c r="C140" s="166" t="s">
        <v>287</v>
      </c>
      <c r="D140" s="162">
        <v>30</v>
      </c>
      <c r="E140" s="162">
        <v>30</v>
      </c>
      <c r="F140" s="162">
        <v>29.6</v>
      </c>
      <c r="G140" s="162">
        <v>0</v>
      </c>
      <c r="H140" s="162">
        <v>7.5</v>
      </c>
      <c r="I140" s="162">
        <v>7.5</v>
      </c>
      <c r="J140" s="162">
        <v>7.4</v>
      </c>
      <c r="K140" s="162">
        <v>0</v>
      </c>
      <c r="L140" s="162">
        <v>7.5</v>
      </c>
      <c r="M140" s="162">
        <v>7.5</v>
      </c>
      <c r="N140" s="162">
        <v>7.4</v>
      </c>
      <c r="O140" s="162">
        <v>0</v>
      </c>
      <c r="P140" s="162"/>
      <c r="Q140" s="83"/>
    </row>
    <row r="141" spans="1:17" ht="31.2" customHeight="1" x14ac:dyDescent="0.3">
      <c r="A141" s="221" t="s">
        <v>315</v>
      </c>
      <c r="B141" s="221"/>
      <c r="C141" s="163"/>
      <c r="D141" s="164">
        <f t="shared" ref="D141:O141" si="16">SUBTOTAL(9,D142:D146)</f>
        <v>1770.6</v>
      </c>
      <c r="E141" s="164">
        <f t="shared" si="16"/>
        <v>1752.4</v>
      </c>
      <c r="F141" s="164">
        <f t="shared" si="16"/>
        <v>1523.5</v>
      </c>
      <c r="G141" s="164">
        <f t="shared" si="16"/>
        <v>18.2</v>
      </c>
      <c r="H141" s="164">
        <f t="shared" si="16"/>
        <v>443.20000000000005</v>
      </c>
      <c r="I141" s="164">
        <f t="shared" si="16"/>
        <v>443.20000000000005</v>
      </c>
      <c r="J141" s="164">
        <f t="shared" si="16"/>
        <v>381</v>
      </c>
      <c r="K141" s="164">
        <f t="shared" si="16"/>
        <v>0</v>
      </c>
      <c r="L141" s="164">
        <f t="shared" si="16"/>
        <v>274</v>
      </c>
      <c r="M141" s="164">
        <f t="shared" si="16"/>
        <v>274</v>
      </c>
      <c r="N141" s="164">
        <f t="shared" si="16"/>
        <v>228.20000000000002</v>
      </c>
      <c r="O141" s="164">
        <f t="shared" si="16"/>
        <v>0</v>
      </c>
      <c r="P141" s="164">
        <f>SUM(L141/D141*100)</f>
        <v>15.474980232689484</v>
      </c>
      <c r="Q141" s="164">
        <f>SUM(L141/H141*100)</f>
        <v>61.823104693140785</v>
      </c>
    </row>
    <row r="142" spans="1:17" ht="15.6" x14ac:dyDescent="0.3">
      <c r="A142" s="215"/>
      <c r="B142" s="220" t="s">
        <v>281</v>
      </c>
      <c r="C142" s="166" t="s">
        <v>283</v>
      </c>
      <c r="D142" s="162">
        <v>650.20000000000005</v>
      </c>
      <c r="E142" s="162">
        <v>650.20000000000005</v>
      </c>
      <c r="F142" s="162">
        <v>627.6</v>
      </c>
      <c r="G142" s="162">
        <v>0</v>
      </c>
      <c r="H142" s="162">
        <v>160.80000000000001</v>
      </c>
      <c r="I142" s="162">
        <v>160.80000000000001</v>
      </c>
      <c r="J142" s="162">
        <v>155.1</v>
      </c>
      <c r="K142" s="162">
        <v>0</v>
      </c>
      <c r="L142" s="162">
        <v>91</v>
      </c>
      <c r="M142" s="162">
        <v>91</v>
      </c>
      <c r="N142" s="162">
        <v>87.7</v>
      </c>
      <c r="O142" s="162">
        <v>0</v>
      </c>
      <c r="P142" s="164"/>
      <c r="Q142" s="164"/>
    </row>
    <row r="143" spans="1:17" x14ac:dyDescent="0.25">
      <c r="A143" s="215"/>
      <c r="B143" s="220"/>
      <c r="C143" s="166" t="s">
        <v>284</v>
      </c>
      <c r="D143" s="162">
        <v>13.1</v>
      </c>
      <c r="E143" s="162">
        <v>13.1</v>
      </c>
      <c r="F143" s="162">
        <v>12.9</v>
      </c>
      <c r="G143" s="162">
        <v>0</v>
      </c>
      <c r="H143" s="162">
        <v>5</v>
      </c>
      <c r="I143" s="162">
        <v>5</v>
      </c>
      <c r="J143" s="162">
        <v>5</v>
      </c>
      <c r="K143" s="162">
        <v>0</v>
      </c>
      <c r="L143" s="162">
        <v>0</v>
      </c>
      <c r="M143" s="162">
        <v>0</v>
      </c>
      <c r="N143" s="162">
        <v>0</v>
      </c>
      <c r="O143" s="162">
        <v>0</v>
      </c>
      <c r="P143" s="162"/>
      <c r="Q143" s="83"/>
    </row>
    <row r="144" spans="1:17" x14ac:dyDescent="0.25">
      <c r="A144" s="215"/>
      <c r="B144" s="220"/>
      <c r="C144" s="166" t="s">
        <v>297</v>
      </c>
      <c r="D144" s="162">
        <v>114.9</v>
      </c>
      <c r="E144" s="162">
        <v>107.9</v>
      </c>
      <c r="F144" s="162">
        <v>15</v>
      </c>
      <c r="G144" s="162">
        <v>7</v>
      </c>
      <c r="H144" s="162">
        <v>28.1</v>
      </c>
      <c r="I144" s="162">
        <v>28.1</v>
      </c>
      <c r="J144" s="162">
        <v>3.7</v>
      </c>
      <c r="K144" s="162">
        <v>0</v>
      </c>
      <c r="L144" s="162">
        <v>23.3</v>
      </c>
      <c r="M144" s="162">
        <v>23.3</v>
      </c>
      <c r="N144" s="162">
        <v>2</v>
      </c>
      <c r="O144" s="162">
        <v>0</v>
      </c>
      <c r="P144" s="162"/>
      <c r="Q144" s="83"/>
    </row>
    <row r="145" spans="1:17" ht="15.6" x14ac:dyDescent="0.3">
      <c r="A145" s="215"/>
      <c r="B145" s="220"/>
      <c r="C145" s="166" t="s">
        <v>285</v>
      </c>
      <c r="D145" s="162">
        <v>962.4</v>
      </c>
      <c r="E145" s="162">
        <v>951.2</v>
      </c>
      <c r="F145" s="162">
        <v>838.4</v>
      </c>
      <c r="G145" s="162">
        <v>11.2</v>
      </c>
      <c r="H145" s="162">
        <v>241.8</v>
      </c>
      <c r="I145" s="162">
        <v>241.8</v>
      </c>
      <c r="J145" s="162">
        <v>209.8</v>
      </c>
      <c r="K145" s="162">
        <v>0</v>
      </c>
      <c r="L145" s="162">
        <v>152.19999999999999</v>
      </c>
      <c r="M145" s="162">
        <v>152.19999999999999</v>
      </c>
      <c r="N145" s="162">
        <v>131.1</v>
      </c>
      <c r="O145" s="162">
        <v>0</v>
      </c>
      <c r="P145" s="164"/>
      <c r="Q145" s="164"/>
    </row>
    <row r="146" spans="1:17" ht="15.6" x14ac:dyDescent="0.3">
      <c r="A146" s="215"/>
      <c r="B146" s="220"/>
      <c r="C146" s="166" t="s">
        <v>287</v>
      </c>
      <c r="D146" s="162">
        <v>30</v>
      </c>
      <c r="E146" s="162">
        <v>30</v>
      </c>
      <c r="F146" s="162">
        <v>29.6</v>
      </c>
      <c r="G146" s="162">
        <v>0</v>
      </c>
      <c r="H146" s="162">
        <v>7.5</v>
      </c>
      <c r="I146" s="162">
        <v>7.5</v>
      </c>
      <c r="J146" s="162">
        <v>7.4</v>
      </c>
      <c r="K146" s="162">
        <v>0</v>
      </c>
      <c r="L146" s="162">
        <v>7.5</v>
      </c>
      <c r="M146" s="162">
        <v>7.5</v>
      </c>
      <c r="N146" s="162">
        <v>7.4</v>
      </c>
      <c r="O146" s="162">
        <v>0</v>
      </c>
      <c r="P146" s="164"/>
      <c r="Q146" s="164"/>
    </row>
    <row r="147" spans="1:17" ht="33.6" customHeight="1" x14ac:dyDescent="0.3">
      <c r="A147" s="221" t="s">
        <v>45</v>
      </c>
      <c r="B147" s="221"/>
      <c r="C147" s="163"/>
      <c r="D147" s="164">
        <f t="shared" ref="D147:O147" si="17">SUBTOTAL(9,D148:D152)</f>
        <v>2096.4000000000005</v>
      </c>
      <c r="E147" s="164">
        <f t="shared" si="17"/>
        <v>2093.2000000000003</v>
      </c>
      <c r="F147" s="164">
        <f t="shared" si="17"/>
        <v>1759.8000000000002</v>
      </c>
      <c r="G147" s="164">
        <f t="shared" si="17"/>
        <v>3.2</v>
      </c>
      <c r="H147" s="164">
        <f t="shared" si="17"/>
        <v>463.59999999999997</v>
      </c>
      <c r="I147" s="164">
        <f t="shared" si="17"/>
        <v>463.59999999999997</v>
      </c>
      <c r="J147" s="164">
        <f t="shared" si="17"/>
        <v>397.90000000000003</v>
      </c>
      <c r="K147" s="164">
        <f t="shared" si="17"/>
        <v>0</v>
      </c>
      <c r="L147" s="164">
        <f t="shared" si="17"/>
        <v>341.09999999999997</v>
      </c>
      <c r="M147" s="164">
        <f t="shared" si="17"/>
        <v>341.09999999999997</v>
      </c>
      <c r="N147" s="164">
        <f t="shared" si="17"/>
        <v>297</v>
      </c>
      <c r="O147" s="164">
        <f t="shared" si="17"/>
        <v>0</v>
      </c>
      <c r="P147" s="164">
        <f>SUM(L147/D147*100)</f>
        <v>16.270749856897531</v>
      </c>
      <c r="Q147" s="164">
        <f>SUM(L147/H147*100)</f>
        <v>73.576358930112164</v>
      </c>
    </row>
    <row r="148" spans="1:17" x14ac:dyDescent="0.25">
      <c r="A148" s="215"/>
      <c r="B148" s="220" t="s">
        <v>281</v>
      </c>
      <c r="C148" s="166" t="s">
        <v>283</v>
      </c>
      <c r="D148" s="162">
        <v>657.7</v>
      </c>
      <c r="E148" s="162">
        <v>657.7</v>
      </c>
      <c r="F148" s="162">
        <v>631.5</v>
      </c>
      <c r="G148" s="162">
        <v>0</v>
      </c>
      <c r="H148" s="162">
        <v>166.2</v>
      </c>
      <c r="I148" s="162">
        <v>166.2</v>
      </c>
      <c r="J148" s="162">
        <v>162</v>
      </c>
      <c r="K148" s="162">
        <v>0</v>
      </c>
      <c r="L148" s="162">
        <v>113.4</v>
      </c>
      <c r="M148" s="162">
        <v>113.4</v>
      </c>
      <c r="N148" s="162">
        <v>110.9</v>
      </c>
      <c r="O148" s="162">
        <v>0</v>
      </c>
      <c r="P148" s="162"/>
      <c r="Q148" s="83"/>
    </row>
    <row r="149" spans="1:17" x14ac:dyDescent="0.25">
      <c r="A149" s="215"/>
      <c r="B149" s="220"/>
      <c r="C149" s="166" t="s">
        <v>284</v>
      </c>
      <c r="D149" s="162">
        <v>4.4000000000000004</v>
      </c>
      <c r="E149" s="162">
        <v>4.4000000000000004</v>
      </c>
      <c r="F149" s="162">
        <v>4.4000000000000004</v>
      </c>
      <c r="G149" s="162">
        <v>0</v>
      </c>
      <c r="H149" s="162">
        <v>0</v>
      </c>
      <c r="I149" s="162">
        <v>0</v>
      </c>
      <c r="J149" s="162">
        <v>0</v>
      </c>
      <c r="K149" s="162">
        <v>0</v>
      </c>
      <c r="L149" s="162">
        <v>0</v>
      </c>
      <c r="M149" s="162">
        <v>0</v>
      </c>
      <c r="N149" s="162">
        <v>0</v>
      </c>
      <c r="O149" s="162">
        <v>0</v>
      </c>
      <c r="P149" s="162"/>
      <c r="Q149" s="83"/>
    </row>
    <row r="150" spans="1:17" ht="15.6" x14ac:dyDescent="0.3">
      <c r="A150" s="215"/>
      <c r="B150" s="220"/>
      <c r="C150" s="166" t="s">
        <v>297</v>
      </c>
      <c r="D150" s="162">
        <v>115.6</v>
      </c>
      <c r="E150" s="162">
        <v>115.6</v>
      </c>
      <c r="F150" s="162">
        <v>14</v>
      </c>
      <c r="G150" s="162">
        <v>0</v>
      </c>
      <c r="H150" s="162">
        <v>29.9</v>
      </c>
      <c r="I150" s="162">
        <v>29.9</v>
      </c>
      <c r="J150" s="162">
        <v>2.9</v>
      </c>
      <c r="K150" s="162">
        <v>0</v>
      </c>
      <c r="L150" s="162">
        <v>20.100000000000001</v>
      </c>
      <c r="M150" s="162">
        <v>20.100000000000001</v>
      </c>
      <c r="N150" s="162">
        <v>2</v>
      </c>
      <c r="O150" s="162">
        <v>0</v>
      </c>
      <c r="P150" s="164"/>
      <c r="Q150" s="164"/>
    </row>
    <row r="151" spans="1:17" x14ac:dyDescent="0.25">
      <c r="A151" s="215"/>
      <c r="B151" s="220"/>
      <c r="C151" s="166" t="s">
        <v>285</v>
      </c>
      <c r="D151" s="162">
        <v>1289.9000000000001</v>
      </c>
      <c r="E151" s="162">
        <v>1286.7</v>
      </c>
      <c r="F151" s="162">
        <v>1081.5</v>
      </c>
      <c r="G151" s="162">
        <v>3.2</v>
      </c>
      <c r="H151" s="162">
        <v>260.3</v>
      </c>
      <c r="I151" s="162">
        <v>260.3</v>
      </c>
      <c r="J151" s="162">
        <v>225.9</v>
      </c>
      <c r="K151" s="162">
        <v>0</v>
      </c>
      <c r="L151" s="162">
        <v>200.4</v>
      </c>
      <c r="M151" s="162">
        <v>200.4</v>
      </c>
      <c r="N151" s="162">
        <v>177</v>
      </c>
      <c r="O151" s="162">
        <v>0</v>
      </c>
      <c r="P151" s="162"/>
      <c r="Q151" s="83"/>
    </row>
    <row r="152" spans="1:17" x14ac:dyDescent="0.25">
      <c r="A152" s="215"/>
      <c r="B152" s="220"/>
      <c r="C152" s="166" t="s">
        <v>287</v>
      </c>
      <c r="D152" s="162">
        <v>28.8</v>
      </c>
      <c r="E152" s="162">
        <v>28.8</v>
      </c>
      <c r="F152" s="162">
        <v>28.4</v>
      </c>
      <c r="G152" s="162">
        <v>0</v>
      </c>
      <c r="H152" s="162">
        <v>7.2</v>
      </c>
      <c r="I152" s="162">
        <v>7.2</v>
      </c>
      <c r="J152" s="162">
        <v>7.1</v>
      </c>
      <c r="K152" s="162">
        <v>0</v>
      </c>
      <c r="L152" s="162">
        <v>7.2</v>
      </c>
      <c r="M152" s="162">
        <v>7.2</v>
      </c>
      <c r="N152" s="162">
        <v>7.1</v>
      </c>
      <c r="O152" s="162">
        <v>0</v>
      </c>
      <c r="P152" s="162"/>
      <c r="Q152" s="83"/>
    </row>
    <row r="153" spans="1:17" ht="21" customHeight="1" x14ac:dyDescent="0.3">
      <c r="A153" s="221" t="s">
        <v>72</v>
      </c>
      <c r="B153" s="221"/>
      <c r="C153" s="163"/>
      <c r="D153" s="164">
        <f t="shared" ref="D153:O153" si="18">SUBTOTAL(9,D154:D155)</f>
        <v>1483.7</v>
      </c>
      <c r="E153" s="164">
        <f t="shared" si="18"/>
        <v>1356.7</v>
      </c>
      <c r="F153" s="164">
        <f t="shared" si="18"/>
        <v>1009.2</v>
      </c>
      <c r="G153" s="164">
        <f t="shared" si="18"/>
        <v>127</v>
      </c>
      <c r="H153" s="164">
        <f t="shared" si="18"/>
        <v>475.29999999999995</v>
      </c>
      <c r="I153" s="164">
        <f t="shared" si="18"/>
        <v>348.29999999999995</v>
      </c>
      <c r="J153" s="164">
        <f t="shared" si="18"/>
        <v>252.3</v>
      </c>
      <c r="K153" s="164">
        <f t="shared" si="18"/>
        <v>127</v>
      </c>
      <c r="L153" s="164">
        <f t="shared" si="18"/>
        <v>293.89999999999998</v>
      </c>
      <c r="M153" s="164">
        <f t="shared" si="18"/>
        <v>285.8</v>
      </c>
      <c r="N153" s="164">
        <f t="shared" si="18"/>
        <v>227.7</v>
      </c>
      <c r="O153" s="164">
        <f t="shared" si="18"/>
        <v>8.1</v>
      </c>
      <c r="P153" s="164">
        <f>SUM(L153/D153*100)</f>
        <v>19.808586641504345</v>
      </c>
      <c r="Q153" s="164">
        <f>SUM(L153/H153*100)</f>
        <v>61.834630759520302</v>
      </c>
    </row>
    <row r="154" spans="1:17" ht="30" customHeight="1" x14ac:dyDescent="0.25">
      <c r="A154" s="215"/>
      <c r="B154" s="220" t="s">
        <v>349</v>
      </c>
      <c r="C154" s="166" t="s">
        <v>297</v>
      </c>
      <c r="D154" s="162">
        <v>353.8</v>
      </c>
      <c r="E154" s="162">
        <v>353.8</v>
      </c>
      <c r="F154" s="162">
        <v>168.8</v>
      </c>
      <c r="G154" s="162">
        <v>0</v>
      </c>
      <c r="H154" s="162">
        <v>105.6</v>
      </c>
      <c r="I154" s="162">
        <v>105.6</v>
      </c>
      <c r="J154" s="162">
        <v>42.2</v>
      </c>
      <c r="K154" s="162">
        <v>0</v>
      </c>
      <c r="L154" s="162">
        <v>79.400000000000006</v>
      </c>
      <c r="M154" s="162">
        <v>79.400000000000006</v>
      </c>
      <c r="N154" s="162">
        <v>35.6</v>
      </c>
      <c r="O154" s="162">
        <v>0</v>
      </c>
      <c r="P154" s="162"/>
      <c r="Q154" s="83"/>
    </row>
    <row r="155" spans="1:17" ht="31.2" customHeight="1" x14ac:dyDescent="0.25">
      <c r="A155" s="215"/>
      <c r="B155" s="220"/>
      <c r="C155" s="166" t="s">
        <v>285</v>
      </c>
      <c r="D155" s="162">
        <v>1129.9000000000001</v>
      </c>
      <c r="E155" s="162">
        <v>1002.9</v>
      </c>
      <c r="F155" s="162">
        <v>840.4</v>
      </c>
      <c r="G155" s="162">
        <v>127</v>
      </c>
      <c r="H155" s="162">
        <v>369.7</v>
      </c>
      <c r="I155" s="162">
        <v>242.7</v>
      </c>
      <c r="J155" s="162">
        <v>210.1</v>
      </c>
      <c r="K155" s="162">
        <v>127</v>
      </c>
      <c r="L155" s="162">
        <v>214.5</v>
      </c>
      <c r="M155" s="162">
        <v>206.4</v>
      </c>
      <c r="N155" s="162">
        <v>192.1</v>
      </c>
      <c r="O155" s="162">
        <v>8.1</v>
      </c>
      <c r="P155" s="162"/>
      <c r="Q155" s="83"/>
    </row>
    <row r="156" spans="1:17" ht="35.4" customHeight="1" x14ac:dyDescent="0.3">
      <c r="A156" s="221" t="s">
        <v>61</v>
      </c>
      <c r="B156" s="221"/>
      <c r="C156" s="163"/>
      <c r="D156" s="164">
        <f t="shared" ref="D156:O156" si="19">SUBTOTAL(9,D157:D159)</f>
        <v>720</v>
      </c>
      <c r="E156" s="164">
        <f t="shared" si="19"/>
        <v>466.9</v>
      </c>
      <c r="F156" s="164">
        <f t="shared" si="19"/>
        <v>235.3</v>
      </c>
      <c r="G156" s="164">
        <f t="shared" si="19"/>
        <v>253.10000000000002</v>
      </c>
      <c r="H156" s="164">
        <f t="shared" si="19"/>
        <v>216.6</v>
      </c>
      <c r="I156" s="164">
        <f t="shared" si="19"/>
        <v>119.9</v>
      </c>
      <c r="J156" s="164">
        <f t="shared" si="19"/>
        <v>46.6</v>
      </c>
      <c r="K156" s="164">
        <f t="shared" si="19"/>
        <v>96.7</v>
      </c>
      <c r="L156" s="164">
        <f t="shared" si="19"/>
        <v>57.300000000000004</v>
      </c>
      <c r="M156" s="164">
        <f t="shared" si="19"/>
        <v>51.6</v>
      </c>
      <c r="N156" s="164">
        <f t="shared" si="19"/>
        <v>31.400000000000002</v>
      </c>
      <c r="O156" s="164">
        <f t="shared" si="19"/>
        <v>5.7</v>
      </c>
      <c r="P156" s="164">
        <f>SUM(L156/D156*100)</f>
        <v>7.9583333333333339</v>
      </c>
      <c r="Q156" s="164">
        <f>SUM(L156/H156*100)</f>
        <v>26.454293628808866</v>
      </c>
    </row>
    <row r="157" spans="1:17" ht="15.6" x14ac:dyDescent="0.3">
      <c r="A157" s="215"/>
      <c r="B157" s="220" t="s">
        <v>289</v>
      </c>
      <c r="C157" s="166" t="s">
        <v>282</v>
      </c>
      <c r="D157" s="162">
        <v>116.7</v>
      </c>
      <c r="E157" s="162">
        <v>40</v>
      </c>
      <c r="F157" s="162">
        <v>13.1</v>
      </c>
      <c r="G157" s="162">
        <v>76.7</v>
      </c>
      <c r="H157" s="162">
        <v>84.2</v>
      </c>
      <c r="I157" s="162">
        <v>23.5</v>
      </c>
      <c r="J157" s="162">
        <v>3.2</v>
      </c>
      <c r="K157" s="162">
        <v>60.7</v>
      </c>
      <c r="L157" s="162">
        <v>0</v>
      </c>
      <c r="M157" s="162">
        <v>0</v>
      </c>
      <c r="N157" s="162">
        <v>0</v>
      </c>
      <c r="O157" s="162">
        <v>0</v>
      </c>
      <c r="P157" s="164"/>
      <c r="Q157" s="164"/>
    </row>
    <row r="158" spans="1:17" x14ac:dyDescent="0.25">
      <c r="A158" s="215"/>
      <c r="B158" s="220"/>
      <c r="C158" s="166" t="s">
        <v>297</v>
      </c>
      <c r="D158" s="162">
        <v>160</v>
      </c>
      <c r="E158" s="162">
        <v>160</v>
      </c>
      <c r="F158" s="162">
        <v>58.3</v>
      </c>
      <c r="G158" s="162">
        <v>0</v>
      </c>
      <c r="H158" s="162">
        <v>20.399999999999999</v>
      </c>
      <c r="I158" s="162">
        <v>20.399999999999999</v>
      </c>
      <c r="J158" s="162">
        <v>13.3</v>
      </c>
      <c r="K158" s="162">
        <v>0</v>
      </c>
      <c r="L158" s="162">
        <v>10.1</v>
      </c>
      <c r="M158" s="162">
        <v>10.1</v>
      </c>
      <c r="N158" s="162">
        <v>8.3000000000000007</v>
      </c>
      <c r="O158" s="162">
        <v>0</v>
      </c>
      <c r="P158" s="162"/>
      <c r="Q158" s="83"/>
    </row>
    <row r="159" spans="1:17" x14ac:dyDescent="0.25">
      <c r="A159" s="215"/>
      <c r="B159" s="220"/>
      <c r="C159" s="166" t="s">
        <v>285</v>
      </c>
      <c r="D159" s="162">
        <v>443.3</v>
      </c>
      <c r="E159" s="162">
        <v>266.89999999999998</v>
      </c>
      <c r="F159" s="162">
        <v>163.9</v>
      </c>
      <c r="G159" s="162">
        <v>176.4</v>
      </c>
      <c r="H159" s="162">
        <v>112</v>
      </c>
      <c r="I159" s="162">
        <v>76</v>
      </c>
      <c r="J159" s="162">
        <v>30.1</v>
      </c>
      <c r="K159" s="162">
        <v>36</v>
      </c>
      <c r="L159" s="162">
        <v>47.2</v>
      </c>
      <c r="M159" s="162">
        <v>41.5</v>
      </c>
      <c r="N159" s="162">
        <v>23.1</v>
      </c>
      <c r="O159" s="162">
        <v>5.7</v>
      </c>
      <c r="P159" s="162"/>
      <c r="Q159" s="83"/>
    </row>
    <row r="160" spans="1:17" ht="31.2" customHeight="1" x14ac:dyDescent="0.3">
      <c r="A160" s="221" t="s">
        <v>65</v>
      </c>
      <c r="B160" s="221"/>
      <c r="C160" s="163"/>
      <c r="D160" s="164">
        <f t="shared" ref="D160:O160" si="20">SUBTOTAL(9,D161:D163)</f>
        <v>2593.7000000000003</v>
      </c>
      <c r="E160" s="164">
        <f t="shared" si="20"/>
        <v>2585.2000000000003</v>
      </c>
      <c r="F160" s="164">
        <f t="shared" si="20"/>
        <v>2017.9</v>
      </c>
      <c r="G160" s="164">
        <f t="shared" si="20"/>
        <v>8.5</v>
      </c>
      <c r="H160" s="164">
        <f t="shared" si="20"/>
        <v>664.8</v>
      </c>
      <c r="I160" s="164">
        <f t="shared" si="20"/>
        <v>664.8</v>
      </c>
      <c r="J160" s="164">
        <f t="shared" si="20"/>
        <v>504.3</v>
      </c>
      <c r="K160" s="164">
        <f t="shared" si="20"/>
        <v>0</v>
      </c>
      <c r="L160" s="164">
        <f t="shared" si="20"/>
        <v>432.1</v>
      </c>
      <c r="M160" s="164">
        <f t="shared" si="20"/>
        <v>432.1</v>
      </c>
      <c r="N160" s="164">
        <f t="shared" si="20"/>
        <v>342.3</v>
      </c>
      <c r="O160" s="164">
        <f t="shared" si="20"/>
        <v>0</v>
      </c>
      <c r="P160" s="164">
        <f>SUM(L160/D160*100)</f>
        <v>16.659598257315803</v>
      </c>
      <c r="Q160" s="164">
        <f>SUM(L160/H160*100)</f>
        <v>64.996991576413961</v>
      </c>
    </row>
    <row r="161" spans="1:17" x14ac:dyDescent="0.25">
      <c r="A161" s="215"/>
      <c r="B161" s="220" t="s">
        <v>299</v>
      </c>
      <c r="C161" s="166" t="s">
        <v>297</v>
      </c>
      <c r="D161" s="162">
        <v>59.4</v>
      </c>
      <c r="E161" s="162">
        <v>59.4</v>
      </c>
      <c r="F161" s="162">
        <v>15.4</v>
      </c>
      <c r="G161" s="162">
        <v>0</v>
      </c>
      <c r="H161" s="162">
        <v>15.9</v>
      </c>
      <c r="I161" s="162">
        <v>15.9</v>
      </c>
      <c r="J161" s="162">
        <v>3.8</v>
      </c>
      <c r="K161" s="162">
        <v>0</v>
      </c>
      <c r="L161" s="162">
        <v>9.8000000000000007</v>
      </c>
      <c r="M161" s="162">
        <v>9.8000000000000007</v>
      </c>
      <c r="N161" s="162">
        <v>2.6</v>
      </c>
      <c r="O161" s="162">
        <v>0</v>
      </c>
      <c r="P161" s="162"/>
      <c r="Q161" s="83"/>
    </row>
    <row r="162" spans="1:17" ht="15.6" x14ac:dyDescent="0.3">
      <c r="A162" s="215"/>
      <c r="B162" s="220"/>
      <c r="C162" s="166" t="s">
        <v>285</v>
      </c>
      <c r="D162" s="162">
        <v>2436.8000000000002</v>
      </c>
      <c r="E162" s="162">
        <v>2428.3000000000002</v>
      </c>
      <c r="F162" s="162">
        <v>1906.4</v>
      </c>
      <c r="G162" s="162">
        <v>8.5</v>
      </c>
      <c r="H162" s="162">
        <v>624.6</v>
      </c>
      <c r="I162" s="162">
        <v>624.6</v>
      </c>
      <c r="J162" s="162">
        <v>476.6</v>
      </c>
      <c r="K162" s="162">
        <v>0</v>
      </c>
      <c r="L162" s="162">
        <v>398</v>
      </c>
      <c r="M162" s="162">
        <v>398</v>
      </c>
      <c r="N162" s="162">
        <v>315.8</v>
      </c>
      <c r="O162" s="162">
        <v>0</v>
      </c>
      <c r="P162" s="164"/>
      <c r="Q162" s="164"/>
    </row>
    <row r="163" spans="1:17" x14ac:dyDescent="0.25">
      <c r="A163" s="215"/>
      <c r="B163" s="220"/>
      <c r="C163" s="166" t="s">
        <v>287</v>
      </c>
      <c r="D163" s="162">
        <v>97.5</v>
      </c>
      <c r="E163" s="162">
        <v>97.5</v>
      </c>
      <c r="F163" s="162">
        <v>96.1</v>
      </c>
      <c r="G163" s="162">
        <v>0</v>
      </c>
      <c r="H163" s="162">
        <v>24.3</v>
      </c>
      <c r="I163" s="162">
        <v>24.3</v>
      </c>
      <c r="J163" s="162">
        <v>23.9</v>
      </c>
      <c r="K163" s="162">
        <v>0</v>
      </c>
      <c r="L163" s="162">
        <v>24.3</v>
      </c>
      <c r="M163" s="162">
        <v>24.3</v>
      </c>
      <c r="N163" s="162">
        <v>23.9</v>
      </c>
      <c r="O163" s="162">
        <v>0</v>
      </c>
      <c r="P163" s="162"/>
      <c r="Q163" s="83"/>
    </row>
    <row r="164" spans="1:17" ht="18.600000000000001" customHeight="1" x14ac:dyDescent="0.3">
      <c r="A164" s="221" t="s">
        <v>316</v>
      </c>
      <c r="B164" s="221"/>
      <c r="C164" s="163"/>
      <c r="D164" s="164">
        <f t="shared" ref="D164:O164" si="21">SUBTOTAL(9,D165:D165)</f>
        <v>262.8</v>
      </c>
      <c r="E164" s="164">
        <f t="shared" si="21"/>
        <v>16.2</v>
      </c>
      <c r="F164" s="164">
        <f t="shared" si="21"/>
        <v>0</v>
      </c>
      <c r="G164" s="164">
        <f t="shared" si="21"/>
        <v>246.6</v>
      </c>
      <c r="H164" s="164">
        <f t="shared" si="21"/>
        <v>65.900000000000006</v>
      </c>
      <c r="I164" s="164">
        <f t="shared" si="21"/>
        <v>4.2</v>
      </c>
      <c r="J164" s="164">
        <f t="shared" si="21"/>
        <v>0</v>
      </c>
      <c r="K164" s="164">
        <f t="shared" si="21"/>
        <v>61.7</v>
      </c>
      <c r="L164" s="164">
        <f t="shared" si="21"/>
        <v>64.900000000000006</v>
      </c>
      <c r="M164" s="164">
        <f t="shared" si="21"/>
        <v>3.2</v>
      </c>
      <c r="N164" s="164">
        <f t="shared" si="21"/>
        <v>0</v>
      </c>
      <c r="O164" s="164">
        <f t="shared" si="21"/>
        <v>61.7</v>
      </c>
      <c r="P164" s="164">
        <f>SUM(L164/D164*100)</f>
        <v>24.69558599695586</v>
      </c>
      <c r="Q164" s="164">
        <f>SUM(L164/H164*100)</f>
        <v>98.482549317147189</v>
      </c>
    </row>
    <row r="165" spans="1:17" ht="65.400000000000006" customHeight="1" x14ac:dyDescent="0.25">
      <c r="A165" s="165"/>
      <c r="B165" s="165" t="s">
        <v>348</v>
      </c>
      <c r="C165" s="166" t="s">
        <v>285</v>
      </c>
      <c r="D165" s="162">
        <v>262.8</v>
      </c>
      <c r="E165" s="162">
        <v>16.2</v>
      </c>
      <c r="F165" s="162">
        <v>0</v>
      </c>
      <c r="G165" s="162">
        <v>246.6</v>
      </c>
      <c r="H165" s="162">
        <v>65.900000000000006</v>
      </c>
      <c r="I165" s="162">
        <v>4.2</v>
      </c>
      <c r="J165" s="162">
        <v>0</v>
      </c>
      <c r="K165" s="162">
        <v>61.7</v>
      </c>
      <c r="L165" s="162">
        <v>64.900000000000006</v>
      </c>
      <c r="M165" s="162">
        <v>3.2</v>
      </c>
      <c r="N165" s="162">
        <v>0</v>
      </c>
      <c r="O165" s="162">
        <v>61.7</v>
      </c>
      <c r="P165" s="162"/>
      <c r="Q165" s="83"/>
    </row>
    <row r="166" spans="1:17" ht="19.2" customHeight="1" x14ac:dyDescent="0.3">
      <c r="A166" s="221" t="s">
        <v>317</v>
      </c>
      <c r="B166" s="221"/>
      <c r="C166" s="163"/>
      <c r="D166" s="164">
        <f t="shared" ref="D166:O166" si="22">SUBTOTAL(9,D167:D167)</f>
        <v>1214.3</v>
      </c>
      <c r="E166" s="164">
        <f t="shared" si="22"/>
        <v>275</v>
      </c>
      <c r="F166" s="164">
        <f t="shared" si="22"/>
        <v>0</v>
      </c>
      <c r="G166" s="164">
        <f t="shared" si="22"/>
        <v>939.3</v>
      </c>
      <c r="H166" s="164">
        <f t="shared" si="22"/>
        <v>240.9</v>
      </c>
      <c r="I166" s="164">
        <f t="shared" si="22"/>
        <v>70</v>
      </c>
      <c r="J166" s="164">
        <f t="shared" si="22"/>
        <v>0</v>
      </c>
      <c r="K166" s="164">
        <f t="shared" si="22"/>
        <v>170.9</v>
      </c>
      <c r="L166" s="164">
        <f t="shared" si="22"/>
        <v>236.8</v>
      </c>
      <c r="M166" s="164">
        <f t="shared" si="22"/>
        <v>66</v>
      </c>
      <c r="N166" s="164">
        <f t="shared" si="22"/>
        <v>0</v>
      </c>
      <c r="O166" s="164">
        <f t="shared" si="22"/>
        <v>170.8</v>
      </c>
      <c r="P166" s="164">
        <f>SUM(L166/D166*100)</f>
        <v>19.500947047681795</v>
      </c>
      <c r="Q166" s="164">
        <f>SUM(L166/H166*100)</f>
        <v>98.29804898298049</v>
      </c>
    </row>
    <row r="167" spans="1:17" ht="60.6" customHeight="1" x14ac:dyDescent="0.25">
      <c r="A167" s="165"/>
      <c r="B167" s="165" t="s">
        <v>348</v>
      </c>
      <c r="C167" s="166" t="s">
        <v>285</v>
      </c>
      <c r="D167" s="162">
        <v>1214.3</v>
      </c>
      <c r="E167" s="162">
        <v>275</v>
      </c>
      <c r="F167" s="162">
        <v>0</v>
      </c>
      <c r="G167" s="162">
        <v>939.3</v>
      </c>
      <c r="H167" s="162">
        <v>240.9</v>
      </c>
      <c r="I167" s="162">
        <v>70</v>
      </c>
      <c r="J167" s="162">
        <v>0</v>
      </c>
      <c r="K167" s="162">
        <v>170.9</v>
      </c>
      <c r="L167" s="162">
        <v>236.8</v>
      </c>
      <c r="M167" s="162">
        <v>66</v>
      </c>
      <c r="N167" s="162">
        <v>0</v>
      </c>
      <c r="O167" s="162">
        <v>170.8</v>
      </c>
      <c r="P167" s="162"/>
      <c r="Q167" s="83"/>
    </row>
    <row r="168" spans="1:17" ht="34.950000000000003" customHeight="1" x14ac:dyDescent="0.3">
      <c r="A168" s="221" t="s">
        <v>68</v>
      </c>
      <c r="B168" s="221"/>
      <c r="C168" s="163"/>
      <c r="D168" s="164">
        <f t="shared" ref="D168:O168" si="23">SUBTOTAL(9,D169:D171)</f>
        <v>1539.4</v>
      </c>
      <c r="E168" s="164">
        <f t="shared" si="23"/>
        <v>1530.3000000000002</v>
      </c>
      <c r="F168" s="164">
        <f t="shared" si="23"/>
        <v>1153.0000000000002</v>
      </c>
      <c r="G168" s="164">
        <f t="shared" si="23"/>
        <v>9.1</v>
      </c>
      <c r="H168" s="164">
        <f t="shared" si="23"/>
        <v>357.49999999999994</v>
      </c>
      <c r="I168" s="164">
        <f t="shared" si="23"/>
        <v>357.49999999999994</v>
      </c>
      <c r="J168" s="164">
        <f t="shared" si="23"/>
        <v>287.20000000000005</v>
      </c>
      <c r="K168" s="164">
        <f t="shared" si="23"/>
        <v>0</v>
      </c>
      <c r="L168" s="164">
        <f t="shared" si="23"/>
        <v>201.10000000000002</v>
      </c>
      <c r="M168" s="164">
        <f t="shared" si="23"/>
        <v>201.10000000000002</v>
      </c>
      <c r="N168" s="164">
        <f t="shared" si="23"/>
        <v>170.4</v>
      </c>
      <c r="O168" s="164">
        <f t="shared" si="23"/>
        <v>0</v>
      </c>
      <c r="P168" s="164">
        <f>SUM(L168/D168*100)</f>
        <v>13.063531245939977</v>
      </c>
      <c r="Q168" s="164">
        <f>SUM(L168/H168*100)</f>
        <v>56.251748251748268</v>
      </c>
    </row>
    <row r="169" spans="1:17" ht="15.6" x14ac:dyDescent="0.3">
      <c r="A169" s="215"/>
      <c r="B169" s="220" t="s">
        <v>299</v>
      </c>
      <c r="C169" s="166" t="s">
        <v>297</v>
      </c>
      <c r="D169" s="162">
        <v>60</v>
      </c>
      <c r="E169" s="162">
        <v>60</v>
      </c>
      <c r="F169" s="162">
        <v>48.2</v>
      </c>
      <c r="G169" s="162">
        <v>0</v>
      </c>
      <c r="H169" s="162">
        <v>13.9</v>
      </c>
      <c r="I169" s="162">
        <v>13.9</v>
      </c>
      <c r="J169" s="162">
        <v>12</v>
      </c>
      <c r="K169" s="162">
        <v>0</v>
      </c>
      <c r="L169" s="162">
        <v>5.9</v>
      </c>
      <c r="M169" s="162">
        <v>5.9</v>
      </c>
      <c r="N169" s="162">
        <v>5.8</v>
      </c>
      <c r="O169" s="162">
        <v>0</v>
      </c>
      <c r="P169" s="164"/>
      <c r="Q169" s="164"/>
    </row>
    <row r="170" spans="1:17" x14ac:dyDescent="0.25">
      <c r="A170" s="215"/>
      <c r="B170" s="220"/>
      <c r="C170" s="166" t="s">
        <v>285</v>
      </c>
      <c r="D170" s="162">
        <v>1407.5</v>
      </c>
      <c r="E170" s="162">
        <v>1398.4</v>
      </c>
      <c r="F170" s="162">
        <v>1033.9000000000001</v>
      </c>
      <c r="G170" s="162">
        <v>9.1</v>
      </c>
      <c r="H170" s="162">
        <v>325.7</v>
      </c>
      <c r="I170" s="162">
        <v>325.7</v>
      </c>
      <c r="J170" s="162">
        <v>257.60000000000002</v>
      </c>
      <c r="K170" s="162">
        <v>0</v>
      </c>
      <c r="L170" s="162">
        <v>177.3</v>
      </c>
      <c r="M170" s="162">
        <v>177.3</v>
      </c>
      <c r="N170" s="162">
        <v>147</v>
      </c>
      <c r="O170" s="162">
        <v>0</v>
      </c>
      <c r="P170" s="162"/>
      <c r="Q170" s="83"/>
    </row>
    <row r="171" spans="1:17" x14ac:dyDescent="0.25">
      <c r="A171" s="215"/>
      <c r="B171" s="220"/>
      <c r="C171" s="166" t="s">
        <v>287</v>
      </c>
      <c r="D171" s="162">
        <v>71.900000000000006</v>
      </c>
      <c r="E171" s="162">
        <v>71.900000000000006</v>
      </c>
      <c r="F171" s="162">
        <v>70.900000000000006</v>
      </c>
      <c r="G171" s="162">
        <v>0</v>
      </c>
      <c r="H171" s="162">
        <v>17.899999999999999</v>
      </c>
      <c r="I171" s="162">
        <v>17.899999999999999</v>
      </c>
      <c r="J171" s="162">
        <v>17.600000000000001</v>
      </c>
      <c r="K171" s="162">
        <v>0</v>
      </c>
      <c r="L171" s="162">
        <v>17.899999999999999</v>
      </c>
      <c r="M171" s="162">
        <v>17.899999999999999</v>
      </c>
      <c r="N171" s="162">
        <v>17.600000000000001</v>
      </c>
      <c r="O171" s="162">
        <v>0</v>
      </c>
      <c r="P171" s="162"/>
      <c r="Q171" s="83"/>
    </row>
    <row r="172" spans="1:17" ht="22.2" customHeight="1" x14ac:dyDescent="0.3">
      <c r="A172" s="221" t="s">
        <v>30</v>
      </c>
      <c r="B172" s="221"/>
      <c r="C172" s="163"/>
      <c r="D172" s="164">
        <f t="shared" ref="D172:O172" si="24">SUBTOTAL(9,D173:D177)</f>
        <v>3011.1000000000004</v>
      </c>
      <c r="E172" s="164">
        <f t="shared" si="24"/>
        <v>2992.1000000000004</v>
      </c>
      <c r="F172" s="164">
        <f t="shared" si="24"/>
        <v>2504.6999999999998</v>
      </c>
      <c r="G172" s="164">
        <f t="shared" si="24"/>
        <v>19</v>
      </c>
      <c r="H172" s="164">
        <f t="shared" si="24"/>
        <v>802.69999999999993</v>
      </c>
      <c r="I172" s="164">
        <f t="shared" si="24"/>
        <v>800.5</v>
      </c>
      <c r="J172" s="164">
        <f t="shared" si="24"/>
        <v>631.20000000000005</v>
      </c>
      <c r="K172" s="164">
        <f t="shared" si="24"/>
        <v>2.2000000000000002</v>
      </c>
      <c r="L172" s="164">
        <f t="shared" si="24"/>
        <v>478.80000000000007</v>
      </c>
      <c r="M172" s="164">
        <f t="shared" si="24"/>
        <v>476.6</v>
      </c>
      <c r="N172" s="164">
        <f t="shared" si="24"/>
        <v>390.2</v>
      </c>
      <c r="O172" s="164">
        <f t="shared" si="24"/>
        <v>2.2000000000000002</v>
      </c>
      <c r="P172" s="164">
        <f>SUM(L172/D172*100)</f>
        <v>15.901165686958254</v>
      </c>
      <c r="Q172" s="164">
        <f>SUM(L172/H172*100)</f>
        <v>59.648685685810399</v>
      </c>
    </row>
    <row r="173" spans="1:17" x14ac:dyDescent="0.25">
      <c r="A173" s="215"/>
      <c r="B173" s="220" t="s">
        <v>281</v>
      </c>
      <c r="C173" s="166" t="s">
        <v>283</v>
      </c>
      <c r="D173" s="162">
        <v>1529.4</v>
      </c>
      <c r="E173" s="162">
        <v>1529.4</v>
      </c>
      <c r="F173" s="162">
        <v>1474</v>
      </c>
      <c r="G173" s="162">
        <v>0</v>
      </c>
      <c r="H173" s="162">
        <v>386.5</v>
      </c>
      <c r="I173" s="162">
        <v>386.5</v>
      </c>
      <c r="J173" s="162">
        <v>372</v>
      </c>
      <c r="K173" s="162">
        <v>0</v>
      </c>
      <c r="L173" s="162">
        <v>230.8</v>
      </c>
      <c r="M173" s="162">
        <v>230.8</v>
      </c>
      <c r="N173" s="162">
        <v>223.7</v>
      </c>
      <c r="O173" s="162">
        <v>0</v>
      </c>
      <c r="P173" s="162"/>
      <c r="Q173" s="83"/>
    </row>
    <row r="174" spans="1:17" x14ac:dyDescent="0.25">
      <c r="A174" s="215"/>
      <c r="B174" s="220"/>
      <c r="C174" s="166" t="s">
        <v>284</v>
      </c>
      <c r="D174" s="162">
        <v>2.2000000000000002</v>
      </c>
      <c r="E174" s="162">
        <v>2.2000000000000002</v>
      </c>
      <c r="F174" s="162">
        <v>2.2000000000000002</v>
      </c>
      <c r="G174" s="162">
        <v>0</v>
      </c>
      <c r="H174" s="162">
        <v>0</v>
      </c>
      <c r="I174" s="162">
        <v>0</v>
      </c>
      <c r="J174" s="162">
        <v>0</v>
      </c>
      <c r="K174" s="162">
        <v>0</v>
      </c>
      <c r="L174" s="162">
        <v>0</v>
      </c>
      <c r="M174" s="162">
        <v>0</v>
      </c>
      <c r="N174" s="162">
        <v>0</v>
      </c>
      <c r="O174" s="162">
        <v>0</v>
      </c>
      <c r="P174" s="162"/>
      <c r="Q174" s="83"/>
    </row>
    <row r="175" spans="1:17" ht="15.6" x14ac:dyDescent="0.3">
      <c r="A175" s="215"/>
      <c r="B175" s="220"/>
      <c r="C175" s="166" t="s">
        <v>297</v>
      </c>
      <c r="D175" s="162">
        <v>133.5</v>
      </c>
      <c r="E175" s="162">
        <v>133.5</v>
      </c>
      <c r="F175" s="162">
        <v>9.1</v>
      </c>
      <c r="G175" s="162">
        <v>0</v>
      </c>
      <c r="H175" s="162">
        <v>43.2</v>
      </c>
      <c r="I175" s="162">
        <v>43.2</v>
      </c>
      <c r="J175" s="162">
        <v>2.4</v>
      </c>
      <c r="K175" s="162">
        <v>0</v>
      </c>
      <c r="L175" s="162">
        <v>21.4</v>
      </c>
      <c r="M175" s="162">
        <v>21.4</v>
      </c>
      <c r="N175" s="162">
        <v>1.6</v>
      </c>
      <c r="O175" s="162">
        <v>0</v>
      </c>
      <c r="P175" s="164"/>
      <c r="Q175" s="164"/>
    </row>
    <row r="176" spans="1:17" ht="15.6" x14ac:dyDescent="0.3">
      <c r="A176" s="215"/>
      <c r="B176" s="220"/>
      <c r="C176" s="166" t="s">
        <v>285</v>
      </c>
      <c r="D176" s="162">
        <v>1325.7</v>
      </c>
      <c r="E176" s="162">
        <v>1306.7</v>
      </c>
      <c r="F176" s="162">
        <v>999.4</v>
      </c>
      <c r="G176" s="162">
        <v>19</v>
      </c>
      <c r="H176" s="162">
        <v>367.9</v>
      </c>
      <c r="I176" s="162">
        <v>365.7</v>
      </c>
      <c r="J176" s="162">
        <v>251.8</v>
      </c>
      <c r="K176" s="162">
        <v>2.2000000000000002</v>
      </c>
      <c r="L176" s="162">
        <v>221.5</v>
      </c>
      <c r="M176" s="162">
        <v>219.3</v>
      </c>
      <c r="N176" s="162">
        <v>159.9</v>
      </c>
      <c r="O176" s="162">
        <v>2.2000000000000002</v>
      </c>
      <c r="P176" s="164"/>
      <c r="Q176" s="164"/>
    </row>
    <row r="177" spans="1:17" x14ac:dyDescent="0.25">
      <c r="A177" s="215"/>
      <c r="B177" s="220"/>
      <c r="C177" s="166" t="s">
        <v>287</v>
      </c>
      <c r="D177" s="162">
        <v>20.3</v>
      </c>
      <c r="E177" s="162">
        <v>20.3</v>
      </c>
      <c r="F177" s="162">
        <v>20</v>
      </c>
      <c r="G177" s="162">
        <v>0</v>
      </c>
      <c r="H177" s="162">
        <v>5.0999999999999996</v>
      </c>
      <c r="I177" s="162">
        <v>5.0999999999999996</v>
      </c>
      <c r="J177" s="162">
        <v>5</v>
      </c>
      <c r="K177" s="162">
        <v>0</v>
      </c>
      <c r="L177" s="162">
        <v>5.0999999999999996</v>
      </c>
      <c r="M177" s="162">
        <v>5.0999999999999996</v>
      </c>
      <c r="N177" s="162">
        <v>5</v>
      </c>
      <c r="O177" s="162">
        <v>0</v>
      </c>
      <c r="P177" s="162"/>
      <c r="Q177" s="83"/>
    </row>
    <row r="178" spans="1:17" ht="33" customHeight="1" x14ac:dyDescent="0.3">
      <c r="A178" s="221" t="s">
        <v>16</v>
      </c>
      <c r="B178" s="221"/>
      <c r="C178" s="163"/>
      <c r="D178" s="164">
        <f t="shared" ref="D178:O178" si="25">SUBTOTAL(9,D179:D182)</f>
        <v>1468.9</v>
      </c>
      <c r="E178" s="164">
        <f t="shared" si="25"/>
        <v>1453.6000000000001</v>
      </c>
      <c r="F178" s="164">
        <f t="shared" si="25"/>
        <v>1295.6999999999998</v>
      </c>
      <c r="G178" s="164">
        <f t="shared" si="25"/>
        <v>15.3</v>
      </c>
      <c r="H178" s="164">
        <f t="shared" si="25"/>
        <v>387.40000000000003</v>
      </c>
      <c r="I178" s="164">
        <f t="shared" si="25"/>
        <v>380.1</v>
      </c>
      <c r="J178" s="164">
        <f t="shared" si="25"/>
        <v>324.59999999999997</v>
      </c>
      <c r="K178" s="164">
        <f t="shared" si="25"/>
        <v>7.3</v>
      </c>
      <c r="L178" s="164">
        <f t="shared" si="25"/>
        <v>222.70000000000002</v>
      </c>
      <c r="M178" s="164">
        <f t="shared" si="25"/>
        <v>222.70000000000002</v>
      </c>
      <c r="N178" s="164">
        <f t="shared" si="25"/>
        <v>195.7</v>
      </c>
      <c r="O178" s="164">
        <f t="shared" si="25"/>
        <v>0</v>
      </c>
      <c r="P178" s="164">
        <f>SUM(L178/D178*100)</f>
        <v>15.161004833548914</v>
      </c>
      <c r="Q178" s="164">
        <f>SUM(L178/H178*100)</f>
        <v>57.485802787816212</v>
      </c>
    </row>
    <row r="179" spans="1:17" x14ac:dyDescent="0.25">
      <c r="A179" s="215"/>
      <c r="B179" s="220" t="s">
        <v>281</v>
      </c>
      <c r="C179" s="166" t="s">
        <v>283</v>
      </c>
      <c r="D179" s="162">
        <v>751.7</v>
      </c>
      <c r="E179" s="162">
        <v>751.7</v>
      </c>
      <c r="F179" s="162">
        <v>728.1</v>
      </c>
      <c r="G179" s="162">
        <v>0</v>
      </c>
      <c r="H179" s="162">
        <v>189.8</v>
      </c>
      <c r="I179" s="162">
        <v>189.8</v>
      </c>
      <c r="J179" s="162">
        <v>182.3</v>
      </c>
      <c r="K179" s="162">
        <v>0</v>
      </c>
      <c r="L179" s="162">
        <v>115.4</v>
      </c>
      <c r="M179" s="162">
        <v>115.4</v>
      </c>
      <c r="N179" s="162">
        <v>110.7</v>
      </c>
      <c r="O179" s="162">
        <v>0</v>
      </c>
      <c r="P179" s="162"/>
      <c r="Q179" s="83"/>
    </row>
    <row r="180" spans="1:17" ht="15.6" x14ac:dyDescent="0.3">
      <c r="A180" s="215"/>
      <c r="B180" s="220"/>
      <c r="C180" s="166" t="s">
        <v>297</v>
      </c>
      <c r="D180" s="162">
        <v>47.5</v>
      </c>
      <c r="E180" s="162">
        <v>47.5</v>
      </c>
      <c r="F180" s="162">
        <v>5</v>
      </c>
      <c r="G180" s="162">
        <v>0</v>
      </c>
      <c r="H180" s="162">
        <v>14.1</v>
      </c>
      <c r="I180" s="162">
        <v>14.1</v>
      </c>
      <c r="J180" s="162">
        <v>1.4</v>
      </c>
      <c r="K180" s="162">
        <v>0</v>
      </c>
      <c r="L180" s="162">
        <v>9.5</v>
      </c>
      <c r="M180" s="162">
        <v>9.5</v>
      </c>
      <c r="N180" s="162">
        <v>0.4</v>
      </c>
      <c r="O180" s="162">
        <v>0</v>
      </c>
      <c r="P180" s="164"/>
      <c r="Q180" s="164"/>
    </row>
    <row r="181" spans="1:17" x14ac:dyDescent="0.25">
      <c r="A181" s="215"/>
      <c r="B181" s="220"/>
      <c r="C181" s="166" t="s">
        <v>285</v>
      </c>
      <c r="D181" s="162">
        <v>665</v>
      </c>
      <c r="E181" s="162">
        <v>649.70000000000005</v>
      </c>
      <c r="F181" s="162">
        <v>558</v>
      </c>
      <c r="G181" s="162">
        <v>15.3</v>
      </c>
      <c r="H181" s="162">
        <v>182.2</v>
      </c>
      <c r="I181" s="162">
        <v>174.9</v>
      </c>
      <c r="J181" s="162">
        <v>139.69999999999999</v>
      </c>
      <c r="K181" s="162">
        <v>7.3</v>
      </c>
      <c r="L181" s="162">
        <v>96.5</v>
      </c>
      <c r="M181" s="162">
        <v>96.5</v>
      </c>
      <c r="N181" s="162">
        <v>83.4</v>
      </c>
      <c r="O181" s="162">
        <v>0</v>
      </c>
      <c r="P181" s="162"/>
      <c r="Q181" s="83"/>
    </row>
    <row r="182" spans="1:17" x14ac:dyDescent="0.25">
      <c r="A182" s="215"/>
      <c r="B182" s="220"/>
      <c r="C182" s="166" t="s">
        <v>287</v>
      </c>
      <c r="D182" s="162">
        <v>4.7</v>
      </c>
      <c r="E182" s="162">
        <v>4.7</v>
      </c>
      <c r="F182" s="162">
        <v>4.5999999999999996</v>
      </c>
      <c r="G182" s="162">
        <v>0</v>
      </c>
      <c r="H182" s="162">
        <v>1.3</v>
      </c>
      <c r="I182" s="162">
        <v>1.3</v>
      </c>
      <c r="J182" s="162">
        <v>1.2</v>
      </c>
      <c r="K182" s="162">
        <v>0</v>
      </c>
      <c r="L182" s="162">
        <v>1.3</v>
      </c>
      <c r="M182" s="162">
        <v>1.3</v>
      </c>
      <c r="N182" s="162">
        <v>1.2</v>
      </c>
      <c r="O182" s="162">
        <v>0</v>
      </c>
      <c r="P182" s="162"/>
      <c r="Q182" s="83"/>
    </row>
    <row r="183" spans="1:17" ht="51" customHeight="1" x14ac:dyDescent="0.3">
      <c r="A183" s="221" t="s">
        <v>318</v>
      </c>
      <c r="B183" s="221"/>
      <c r="C183" s="163"/>
      <c r="D183" s="164">
        <f t="shared" ref="D183:O183" si="26">SUBTOTAL(9,D184:D187)</f>
        <v>1192.6999999999998</v>
      </c>
      <c r="E183" s="164">
        <f t="shared" si="26"/>
        <v>1162.8999999999999</v>
      </c>
      <c r="F183" s="164">
        <f t="shared" si="26"/>
        <v>1038.2999999999997</v>
      </c>
      <c r="G183" s="164">
        <f t="shared" si="26"/>
        <v>29.8</v>
      </c>
      <c r="H183" s="164">
        <f t="shared" si="26"/>
        <v>333.8</v>
      </c>
      <c r="I183" s="164">
        <f t="shared" si="26"/>
        <v>315.8</v>
      </c>
      <c r="J183" s="164">
        <f t="shared" si="26"/>
        <v>261.7</v>
      </c>
      <c r="K183" s="164">
        <f t="shared" si="26"/>
        <v>18</v>
      </c>
      <c r="L183" s="164">
        <f t="shared" si="26"/>
        <v>280.8</v>
      </c>
      <c r="M183" s="164">
        <f t="shared" si="26"/>
        <v>274.8</v>
      </c>
      <c r="N183" s="164">
        <f t="shared" si="26"/>
        <v>245.5</v>
      </c>
      <c r="O183" s="164">
        <f t="shared" si="26"/>
        <v>6</v>
      </c>
      <c r="P183" s="164">
        <f>SUM(L183/D183*100)</f>
        <v>23.543221262681318</v>
      </c>
      <c r="Q183" s="164">
        <f>SUM(L183/H183*100)</f>
        <v>84.12222887956861</v>
      </c>
    </row>
    <row r="184" spans="1:17" ht="15.6" x14ac:dyDescent="0.3">
      <c r="A184" s="215"/>
      <c r="B184" s="220" t="s">
        <v>281</v>
      </c>
      <c r="C184" s="166" t="s">
        <v>283</v>
      </c>
      <c r="D184" s="162">
        <v>722.5</v>
      </c>
      <c r="E184" s="162">
        <v>722.5</v>
      </c>
      <c r="F184" s="162">
        <v>696.3</v>
      </c>
      <c r="G184" s="162">
        <v>0</v>
      </c>
      <c r="H184" s="162">
        <v>182.8</v>
      </c>
      <c r="I184" s="162">
        <v>182.8</v>
      </c>
      <c r="J184" s="162">
        <v>176</v>
      </c>
      <c r="K184" s="162">
        <v>0</v>
      </c>
      <c r="L184" s="162">
        <v>171.4</v>
      </c>
      <c r="M184" s="162">
        <v>171.4</v>
      </c>
      <c r="N184" s="162">
        <v>167.8</v>
      </c>
      <c r="O184" s="162">
        <v>0</v>
      </c>
      <c r="P184" s="164"/>
      <c r="Q184" s="164"/>
    </row>
    <row r="185" spans="1:17" x14ac:dyDescent="0.25">
      <c r="A185" s="215"/>
      <c r="B185" s="220"/>
      <c r="C185" s="166" t="s">
        <v>297</v>
      </c>
      <c r="D185" s="162">
        <v>17.3</v>
      </c>
      <c r="E185" s="162">
        <v>17.3</v>
      </c>
      <c r="F185" s="162">
        <v>1</v>
      </c>
      <c r="G185" s="162">
        <v>0</v>
      </c>
      <c r="H185" s="162">
        <v>3.8</v>
      </c>
      <c r="I185" s="162">
        <v>3.8</v>
      </c>
      <c r="J185" s="162">
        <v>0.2</v>
      </c>
      <c r="K185" s="162">
        <v>0</v>
      </c>
      <c r="L185" s="162">
        <v>1.4</v>
      </c>
      <c r="M185" s="162">
        <v>1.4</v>
      </c>
      <c r="N185" s="162">
        <v>0</v>
      </c>
      <c r="O185" s="162">
        <v>0</v>
      </c>
      <c r="P185" s="162"/>
      <c r="Q185" s="83"/>
    </row>
    <row r="186" spans="1:17" x14ac:dyDescent="0.25">
      <c r="A186" s="215"/>
      <c r="B186" s="220"/>
      <c r="C186" s="166" t="s">
        <v>285</v>
      </c>
      <c r="D186" s="162">
        <v>450.8</v>
      </c>
      <c r="E186" s="162">
        <v>421</v>
      </c>
      <c r="F186" s="162">
        <v>338.9</v>
      </c>
      <c r="G186" s="162">
        <v>29.8</v>
      </c>
      <c r="H186" s="162">
        <v>146.69999999999999</v>
      </c>
      <c r="I186" s="162">
        <v>128.69999999999999</v>
      </c>
      <c r="J186" s="162">
        <v>85</v>
      </c>
      <c r="K186" s="162">
        <v>18</v>
      </c>
      <c r="L186" s="162">
        <v>107.5</v>
      </c>
      <c r="M186" s="162">
        <v>101.5</v>
      </c>
      <c r="N186" s="162">
        <v>77.2</v>
      </c>
      <c r="O186" s="162">
        <v>6</v>
      </c>
      <c r="P186" s="162"/>
      <c r="Q186" s="83"/>
    </row>
    <row r="187" spans="1:17" ht="15.6" x14ac:dyDescent="0.3">
      <c r="A187" s="215"/>
      <c r="B187" s="220"/>
      <c r="C187" s="166" t="s">
        <v>287</v>
      </c>
      <c r="D187" s="162">
        <v>2.1</v>
      </c>
      <c r="E187" s="162">
        <v>2.1</v>
      </c>
      <c r="F187" s="162">
        <v>2.1</v>
      </c>
      <c r="G187" s="162">
        <v>0</v>
      </c>
      <c r="H187" s="162">
        <v>0.5</v>
      </c>
      <c r="I187" s="162">
        <v>0.5</v>
      </c>
      <c r="J187" s="162">
        <v>0.5</v>
      </c>
      <c r="K187" s="162">
        <v>0</v>
      </c>
      <c r="L187" s="162">
        <v>0.5</v>
      </c>
      <c r="M187" s="162">
        <v>0.5</v>
      </c>
      <c r="N187" s="162">
        <v>0.5</v>
      </c>
      <c r="O187" s="162">
        <v>0</v>
      </c>
      <c r="P187" s="164"/>
      <c r="Q187" s="164"/>
    </row>
    <row r="188" spans="1:17" ht="34.200000000000003" customHeight="1" x14ac:dyDescent="0.3">
      <c r="A188" s="221" t="s">
        <v>55</v>
      </c>
      <c r="B188" s="221"/>
      <c r="C188" s="163"/>
      <c r="D188" s="164">
        <f t="shared" ref="D188:O188" si="27">SUBTOTAL(9,D189:D193)</f>
        <v>492.2</v>
      </c>
      <c r="E188" s="164">
        <f>SUBTOTAL(9,E189:E193)</f>
        <v>467.8</v>
      </c>
      <c r="F188" s="164">
        <f t="shared" si="27"/>
        <v>394.90000000000003</v>
      </c>
      <c r="G188" s="164">
        <f t="shared" si="27"/>
        <v>24.4</v>
      </c>
      <c r="H188" s="164">
        <f t="shared" si="27"/>
        <v>120.8</v>
      </c>
      <c r="I188" s="164">
        <f t="shared" si="27"/>
        <v>120.8</v>
      </c>
      <c r="J188" s="164">
        <f t="shared" si="27"/>
        <v>97.7</v>
      </c>
      <c r="K188" s="164">
        <f t="shared" si="27"/>
        <v>0</v>
      </c>
      <c r="L188" s="164">
        <f t="shared" si="27"/>
        <v>105.8</v>
      </c>
      <c r="M188" s="164">
        <f t="shared" si="27"/>
        <v>105.8</v>
      </c>
      <c r="N188" s="164">
        <f t="shared" si="27"/>
        <v>90.5</v>
      </c>
      <c r="O188" s="164">
        <f t="shared" si="27"/>
        <v>0</v>
      </c>
      <c r="P188" s="164">
        <f>SUM(L188/D188*100)</f>
        <v>21.495327102803738</v>
      </c>
      <c r="Q188" s="164">
        <f>SUM(L188/H188*100)</f>
        <v>87.58278145695364</v>
      </c>
    </row>
    <row r="189" spans="1:17" ht="15.6" x14ac:dyDescent="0.3">
      <c r="A189" s="189"/>
      <c r="B189" s="220" t="s">
        <v>281</v>
      </c>
      <c r="C189" s="166" t="s">
        <v>283</v>
      </c>
      <c r="D189" s="162">
        <v>47.8</v>
      </c>
      <c r="E189" s="162">
        <v>47.8</v>
      </c>
      <c r="F189" s="162">
        <v>46.9</v>
      </c>
      <c r="G189" s="162">
        <v>0</v>
      </c>
      <c r="H189" s="162">
        <v>11.2</v>
      </c>
      <c r="I189" s="162">
        <v>11.2</v>
      </c>
      <c r="J189" s="162">
        <v>11</v>
      </c>
      <c r="K189" s="162">
        <v>0</v>
      </c>
      <c r="L189" s="162">
        <v>11.2</v>
      </c>
      <c r="M189" s="162">
        <v>11.2</v>
      </c>
      <c r="N189" s="162">
        <v>11</v>
      </c>
      <c r="O189" s="162">
        <v>0</v>
      </c>
      <c r="P189" s="164"/>
      <c r="Q189" s="164"/>
    </row>
    <row r="190" spans="1:17" x14ac:dyDescent="0.25">
      <c r="A190" s="222"/>
      <c r="B190" s="220"/>
      <c r="C190" s="166" t="s">
        <v>297</v>
      </c>
      <c r="D190" s="162">
        <v>26.8</v>
      </c>
      <c r="E190" s="162">
        <v>26.8</v>
      </c>
      <c r="F190" s="162">
        <v>12.7</v>
      </c>
      <c r="G190" s="162">
        <v>0</v>
      </c>
      <c r="H190" s="162">
        <v>5.8</v>
      </c>
      <c r="I190" s="162">
        <v>5.8</v>
      </c>
      <c r="J190" s="162">
        <v>3</v>
      </c>
      <c r="K190" s="162">
        <v>0</v>
      </c>
      <c r="L190" s="162">
        <v>4.0999999999999996</v>
      </c>
      <c r="M190" s="162">
        <v>4.0999999999999996</v>
      </c>
      <c r="N190" s="162">
        <v>3</v>
      </c>
      <c r="O190" s="162">
        <v>0</v>
      </c>
      <c r="P190" s="162"/>
      <c r="Q190" s="83"/>
    </row>
    <row r="191" spans="1:17" x14ac:dyDescent="0.25">
      <c r="A191" s="222"/>
      <c r="B191" s="220"/>
      <c r="C191" s="166" t="s">
        <v>285</v>
      </c>
      <c r="D191" s="162">
        <v>396.8</v>
      </c>
      <c r="E191" s="162">
        <v>390.4</v>
      </c>
      <c r="F191" s="162">
        <v>332.5</v>
      </c>
      <c r="G191" s="162">
        <v>6.4</v>
      </c>
      <c r="H191" s="162">
        <v>103.1</v>
      </c>
      <c r="I191" s="162">
        <v>103.1</v>
      </c>
      <c r="J191" s="162">
        <v>83</v>
      </c>
      <c r="K191" s="162">
        <v>0</v>
      </c>
      <c r="L191" s="162">
        <v>89.8</v>
      </c>
      <c r="M191" s="162">
        <v>89.8</v>
      </c>
      <c r="N191" s="162">
        <v>75.8</v>
      </c>
      <c r="O191" s="162">
        <v>0</v>
      </c>
      <c r="P191" s="162"/>
      <c r="Q191" s="83"/>
    </row>
    <row r="192" spans="1:17" ht="15.6" x14ac:dyDescent="0.3">
      <c r="A192" s="222"/>
      <c r="B192" s="220"/>
      <c r="C192" s="166" t="s">
        <v>287</v>
      </c>
      <c r="D192" s="162">
        <v>2.8</v>
      </c>
      <c r="E192" s="162">
        <v>2.8</v>
      </c>
      <c r="F192" s="162">
        <v>2.8</v>
      </c>
      <c r="G192" s="162">
        <v>0</v>
      </c>
      <c r="H192" s="162">
        <v>0.7</v>
      </c>
      <c r="I192" s="162">
        <v>0.7</v>
      </c>
      <c r="J192" s="162">
        <v>0.7</v>
      </c>
      <c r="K192" s="162">
        <v>0</v>
      </c>
      <c r="L192" s="162">
        <v>0.7</v>
      </c>
      <c r="M192" s="162">
        <v>0.7</v>
      </c>
      <c r="N192" s="162">
        <v>0.7</v>
      </c>
      <c r="O192" s="162">
        <v>0</v>
      </c>
      <c r="P192" s="164"/>
      <c r="Q192" s="164"/>
    </row>
    <row r="193" spans="1:17" ht="48" customHeight="1" x14ac:dyDescent="0.25">
      <c r="A193" s="190"/>
      <c r="B193" s="165" t="s">
        <v>289</v>
      </c>
      <c r="C193" s="166" t="s">
        <v>285</v>
      </c>
      <c r="D193" s="162">
        <v>18</v>
      </c>
      <c r="E193" s="162">
        <v>0</v>
      </c>
      <c r="F193" s="162">
        <v>0</v>
      </c>
      <c r="G193" s="162">
        <v>18</v>
      </c>
      <c r="H193" s="162">
        <v>0</v>
      </c>
      <c r="I193" s="162">
        <v>0</v>
      </c>
      <c r="J193" s="162">
        <v>0</v>
      </c>
      <c r="K193" s="162">
        <v>0</v>
      </c>
      <c r="L193" s="162">
        <v>0</v>
      </c>
      <c r="M193" s="162">
        <v>0</v>
      </c>
      <c r="N193" s="162">
        <v>0</v>
      </c>
      <c r="O193" s="162">
        <v>0</v>
      </c>
      <c r="P193" s="162"/>
      <c r="Q193" s="83"/>
    </row>
    <row r="194" spans="1:17" ht="33.6" customHeight="1" x14ac:dyDescent="0.3">
      <c r="A194" s="221" t="s">
        <v>48</v>
      </c>
      <c r="B194" s="221"/>
      <c r="C194" s="163"/>
      <c r="D194" s="164">
        <f t="shared" ref="D194:O194" si="28">SUBTOTAL(9,D195:D198)</f>
        <v>2059.8000000000002</v>
      </c>
      <c r="E194" s="164">
        <f t="shared" si="28"/>
        <v>2056.6</v>
      </c>
      <c r="F194" s="164">
        <f t="shared" si="28"/>
        <v>1665.8000000000002</v>
      </c>
      <c r="G194" s="164">
        <f t="shared" si="28"/>
        <v>3.1999999999999997</v>
      </c>
      <c r="H194" s="164">
        <f t="shared" si="28"/>
        <v>542.90000000000009</v>
      </c>
      <c r="I194" s="164">
        <f t="shared" si="28"/>
        <v>539.70000000000005</v>
      </c>
      <c r="J194" s="164">
        <f t="shared" si="28"/>
        <v>416.9</v>
      </c>
      <c r="K194" s="164">
        <f t="shared" si="28"/>
        <v>3.1999999999999997</v>
      </c>
      <c r="L194" s="164">
        <f t="shared" si="28"/>
        <v>328.2</v>
      </c>
      <c r="M194" s="164">
        <f t="shared" si="28"/>
        <v>327.90000000000003</v>
      </c>
      <c r="N194" s="164">
        <f t="shared" si="28"/>
        <v>265.90000000000003</v>
      </c>
      <c r="O194" s="164">
        <f t="shared" si="28"/>
        <v>0.3</v>
      </c>
      <c r="P194" s="164">
        <f>SUM(L194/D194*100)</f>
        <v>15.93358578502767</v>
      </c>
      <c r="Q194" s="164">
        <f>SUM(L194/H194*100)</f>
        <v>60.453122121937731</v>
      </c>
    </row>
    <row r="195" spans="1:17" ht="15.6" x14ac:dyDescent="0.3">
      <c r="A195" s="215"/>
      <c r="B195" s="220" t="s">
        <v>281</v>
      </c>
      <c r="C195" s="166" t="s">
        <v>283</v>
      </c>
      <c r="D195" s="162">
        <v>639.70000000000005</v>
      </c>
      <c r="E195" s="162">
        <v>639.29999999999995</v>
      </c>
      <c r="F195" s="162">
        <v>613.20000000000005</v>
      </c>
      <c r="G195" s="162">
        <v>0.4</v>
      </c>
      <c r="H195" s="162">
        <v>162.1</v>
      </c>
      <c r="I195" s="162">
        <v>161.69999999999999</v>
      </c>
      <c r="J195" s="162">
        <v>153.30000000000001</v>
      </c>
      <c r="K195" s="162">
        <v>0.4</v>
      </c>
      <c r="L195" s="162">
        <v>106.2</v>
      </c>
      <c r="M195" s="162">
        <v>105.9</v>
      </c>
      <c r="N195" s="162">
        <v>102.4</v>
      </c>
      <c r="O195" s="162">
        <v>0.3</v>
      </c>
      <c r="P195" s="164"/>
      <c r="Q195" s="164"/>
    </row>
    <row r="196" spans="1:17" ht="15.6" x14ac:dyDescent="0.3">
      <c r="A196" s="215"/>
      <c r="B196" s="220"/>
      <c r="C196" s="166" t="s">
        <v>297</v>
      </c>
      <c r="D196" s="162">
        <v>152.19999999999999</v>
      </c>
      <c r="E196" s="162">
        <v>152.19999999999999</v>
      </c>
      <c r="F196" s="162">
        <v>18.399999999999999</v>
      </c>
      <c r="G196" s="162">
        <v>0</v>
      </c>
      <c r="H196" s="162">
        <v>36.5</v>
      </c>
      <c r="I196" s="162">
        <v>36.5</v>
      </c>
      <c r="J196" s="162">
        <v>5</v>
      </c>
      <c r="K196" s="162">
        <v>0</v>
      </c>
      <c r="L196" s="162">
        <v>23.4</v>
      </c>
      <c r="M196" s="162">
        <v>23.4</v>
      </c>
      <c r="N196" s="162">
        <v>3.2</v>
      </c>
      <c r="O196" s="162">
        <v>0</v>
      </c>
      <c r="P196" s="164"/>
      <c r="Q196" s="164"/>
    </row>
    <row r="197" spans="1:17" x14ac:dyDescent="0.25">
      <c r="A197" s="215"/>
      <c r="B197" s="220"/>
      <c r="C197" s="166" t="s">
        <v>285</v>
      </c>
      <c r="D197" s="162">
        <v>1239.5</v>
      </c>
      <c r="E197" s="162">
        <v>1236.7</v>
      </c>
      <c r="F197" s="162">
        <v>1006.2</v>
      </c>
      <c r="G197" s="162">
        <v>2.8</v>
      </c>
      <c r="H197" s="162">
        <v>337.1</v>
      </c>
      <c r="I197" s="162">
        <v>334.3</v>
      </c>
      <c r="J197" s="162">
        <v>251.6</v>
      </c>
      <c r="K197" s="162">
        <v>2.8</v>
      </c>
      <c r="L197" s="162">
        <v>191.4</v>
      </c>
      <c r="M197" s="162">
        <v>191.4</v>
      </c>
      <c r="N197" s="162">
        <v>153.30000000000001</v>
      </c>
      <c r="O197" s="162">
        <v>0</v>
      </c>
      <c r="P197" s="162"/>
      <c r="Q197" s="83"/>
    </row>
    <row r="198" spans="1:17" ht="15.6" x14ac:dyDescent="0.3">
      <c r="A198" s="215"/>
      <c r="B198" s="220"/>
      <c r="C198" s="166" t="s">
        <v>287</v>
      </c>
      <c r="D198" s="162">
        <v>28.4</v>
      </c>
      <c r="E198" s="162">
        <v>28.4</v>
      </c>
      <c r="F198" s="162">
        <v>28</v>
      </c>
      <c r="G198" s="162">
        <v>0</v>
      </c>
      <c r="H198" s="162">
        <v>7.2</v>
      </c>
      <c r="I198" s="162">
        <v>7.2</v>
      </c>
      <c r="J198" s="162">
        <v>7</v>
      </c>
      <c r="K198" s="162">
        <v>0</v>
      </c>
      <c r="L198" s="162">
        <v>7.2</v>
      </c>
      <c r="M198" s="162">
        <v>7.2</v>
      </c>
      <c r="N198" s="162">
        <v>7</v>
      </c>
      <c r="O198" s="162">
        <v>0</v>
      </c>
      <c r="P198" s="164"/>
      <c r="Q198" s="164"/>
    </row>
    <row r="199" spans="1:17" ht="28.95" customHeight="1" x14ac:dyDescent="0.3">
      <c r="A199" s="221" t="s">
        <v>226</v>
      </c>
      <c r="B199" s="221"/>
      <c r="C199" s="163"/>
      <c r="D199" s="164">
        <f t="shared" ref="D199:O199" si="29">SUBTOTAL(9,D200:D201)</f>
        <v>398</v>
      </c>
      <c r="E199" s="164">
        <f t="shared" si="29"/>
        <v>388</v>
      </c>
      <c r="F199" s="164">
        <f t="shared" si="29"/>
        <v>315</v>
      </c>
      <c r="G199" s="164">
        <f t="shared" si="29"/>
        <v>10</v>
      </c>
      <c r="H199" s="164">
        <f t="shared" si="29"/>
        <v>90</v>
      </c>
      <c r="I199" s="164">
        <f t="shared" si="29"/>
        <v>90</v>
      </c>
      <c r="J199" s="164">
        <f t="shared" si="29"/>
        <v>79</v>
      </c>
      <c r="K199" s="164">
        <f t="shared" si="29"/>
        <v>0</v>
      </c>
      <c r="L199" s="164">
        <f t="shared" si="29"/>
        <v>54.4</v>
      </c>
      <c r="M199" s="164">
        <f t="shared" si="29"/>
        <v>54.4</v>
      </c>
      <c r="N199" s="164">
        <f t="shared" si="29"/>
        <v>47.4</v>
      </c>
      <c r="O199" s="164">
        <f t="shared" si="29"/>
        <v>0</v>
      </c>
      <c r="P199" s="164">
        <f>SUM(L199/D199*100)</f>
        <v>13.668341708542714</v>
      </c>
      <c r="Q199" s="164">
        <f>SUM(L199/H199*100)</f>
        <v>60.444444444444443</v>
      </c>
    </row>
    <row r="200" spans="1:17" ht="31.2" customHeight="1" x14ac:dyDescent="0.25">
      <c r="A200" s="215"/>
      <c r="B200" s="220" t="s">
        <v>349</v>
      </c>
      <c r="C200" s="166" t="s">
        <v>297</v>
      </c>
      <c r="D200" s="162">
        <v>3.2</v>
      </c>
      <c r="E200" s="162">
        <v>3.2</v>
      </c>
      <c r="F200" s="162">
        <v>0</v>
      </c>
      <c r="G200" s="162">
        <v>0</v>
      </c>
      <c r="H200" s="162">
        <v>0.7</v>
      </c>
      <c r="I200" s="162">
        <v>0.7</v>
      </c>
      <c r="J200" s="162">
        <v>0</v>
      </c>
      <c r="K200" s="162">
        <v>0</v>
      </c>
      <c r="L200" s="162">
        <v>0</v>
      </c>
      <c r="M200" s="162">
        <v>0</v>
      </c>
      <c r="N200" s="162">
        <v>0</v>
      </c>
      <c r="O200" s="162">
        <v>0</v>
      </c>
      <c r="P200" s="162"/>
      <c r="Q200" s="83"/>
    </row>
    <row r="201" spans="1:17" ht="27.6" customHeight="1" x14ac:dyDescent="0.3">
      <c r="A201" s="215"/>
      <c r="B201" s="220"/>
      <c r="C201" s="166" t="s">
        <v>285</v>
      </c>
      <c r="D201" s="162">
        <v>394.8</v>
      </c>
      <c r="E201" s="162">
        <v>384.8</v>
      </c>
      <c r="F201" s="162">
        <v>315</v>
      </c>
      <c r="G201" s="162">
        <v>10</v>
      </c>
      <c r="H201" s="162">
        <v>89.3</v>
      </c>
      <c r="I201" s="162">
        <v>89.3</v>
      </c>
      <c r="J201" s="162">
        <v>79</v>
      </c>
      <c r="K201" s="162">
        <v>0</v>
      </c>
      <c r="L201" s="162">
        <v>54.4</v>
      </c>
      <c r="M201" s="162">
        <v>54.4</v>
      </c>
      <c r="N201" s="162">
        <v>47.4</v>
      </c>
      <c r="O201" s="162">
        <v>0</v>
      </c>
      <c r="P201" s="164"/>
      <c r="Q201" s="164"/>
    </row>
    <row r="202" spans="1:17" ht="21.6" customHeight="1" x14ac:dyDescent="0.3">
      <c r="A202" s="221" t="s">
        <v>71</v>
      </c>
      <c r="B202" s="221"/>
      <c r="C202" s="163"/>
      <c r="D202" s="164">
        <f t="shared" ref="D202:O202" si="30">SUBTOTAL(9,D203:D204)</f>
        <v>606.5</v>
      </c>
      <c r="E202" s="164">
        <f t="shared" si="30"/>
        <v>559</v>
      </c>
      <c r="F202" s="164">
        <f t="shared" si="30"/>
        <v>456.59999999999997</v>
      </c>
      <c r="G202" s="164">
        <f t="shared" si="30"/>
        <v>47.5</v>
      </c>
      <c r="H202" s="164">
        <f t="shared" si="30"/>
        <v>136.69999999999999</v>
      </c>
      <c r="I202" s="164">
        <f t="shared" si="30"/>
        <v>135.19999999999999</v>
      </c>
      <c r="J202" s="164">
        <f t="shared" si="30"/>
        <v>118.6</v>
      </c>
      <c r="K202" s="164">
        <f t="shared" si="30"/>
        <v>1.5</v>
      </c>
      <c r="L202" s="164">
        <f t="shared" si="30"/>
        <v>109.2</v>
      </c>
      <c r="M202" s="164">
        <f t="shared" si="30"/>
        <v>109.2</v>
      </c>
      <c r="N202" s="164">
        <f t="shared" si="30"/>
        <v>99.7</v>
      </c>
      <c r="O202" s="164">
        <f t="shared" si="30"/>
        <v>0</v>
      </c>
      <c r="P202" s="164">
        <f>SUM(L202/D202*100)</f>
        <v>18.004946413849961</v>
      </c>
      <c r="Q202" s="164">
        <f>SUM(L202/H202*100)</f>
        <v>79.882955376737385</v>
      </c>
    </row>
    <row r="203" spans="1:17" ht="28.2" customHeight="1" x14ac:dyDescent="0.3">
      <c r="A203" s="215"/>
      <c r="B203" s="220" t="s">
        <v>349</v>
      </c>
      <c r="C203" s="166" t="s">
        <v>297</v>
      </c>
      <c r="D203" s="162">
        <v>15</v>
      </c>
      <c r="E203" s="162">
        <v>15</v>
      </c>
      <c r="F203" s="162">
        <v>2.4</v>
      </c>
      <c r="G203" s="162">
        <v>0</v>
      </c>
      <c r="H203" s="162">
        <v>1.5</v>
      </c>
      <c r="I203" s="162">
        <v>1.5</v>
      </c>
      <c r="J203" s="162">
        <v>0.6</v>
      </c>
      <c r="K203" s="162">
        <v>0</v>
      </c>
      <c r="L203" s="162">
        <v>0.2</v>
      </c>
      <c r="M203" s="162">
        <v>0.2</v>
      </c>
      <c r="N203" s="162">
        <v>0</v>
      </c>
      <c r="O203" s="162">
        <v>0</v>
      </c>
      <c r="P203" s="164"/>
      <c r="Q203" s="164"/>
    </row>
    <row r="204" spans="1:17" ht="32.4" customHeight="1" x14ac:dyDescent="0.25">
      <c r="A204" s="215"/>
      <c r="B204" s="220"/>
      <c r="C204" s="166" t="s">
        <v>285</v>
      </c>
      <c r="D204" s="162">
        <v>591.5</v>
      </c>
      <c r="E204" s="162">
        <v>544</v>
      </c>
      <c r="F204" s="162">
        <v>454.2</v>
      </c>
      <c r="G204" s="162">
        <v>47.5</v>
      </c>
      <c r="H204" s="162">
        <v>135.19999999999999</v>
      </c>
      <c r="I204" s="162">
        <v>133.69999999999999</v>
      </c>
      <c r="J204" s="162">
        <v>118</v>
      </c>
      <c r="K204" s="162">
        <v>1.5</v>
      </c>
      <c r="L204" s="162">
        <v>109</v>
      </c>
      <c r="M204" s="162">
        <v>109</v>
      </c>
      <c r="N204" s="162">
        <v>99.7</v>
      </c>
      <c r="O204" s="162">
        <v>0</v>
      </c>
      <c r="P204" s="162"/>
      <c r="Q204" s="83"/>
    </row>
    <row r="205" spans="1:17" ht="30.6" customHeight="1" x14ac:dyDescent="0.3">
      <c r="A205" s="221" t="s">
        <v>319</v>
      </c>
      <c r="B205" s="221"/>
      <c r="C205" s="163"/>
      <c r="D205" s="164">
        <f t="shared" ref="D205:O205" si="31">SUBTOTAL(9,D206:D207)</f>
        <v>689.3</v>
      </c>
      <c r="E205" s="164">
        <f t="shared" si="31"/>
        <v>683.9</v>
      </c>
      <c r="F205" s="164">
        <f t="shared" si="31"/>
        <v>592.4</v>
      </c>
      <c r="G205" s="164">
        <f t="shared" si="31"/>
        <v>5.4</v>
      </c>
      <c r="H205" s="164">
        <f t="shared" si="31"/>
        <v>179.9</v>
      </c>
      <c r="I205" s="164">
        <f t="shared" si="31"/>
        <v>179.9</v>
      </c>
      <c r="J205" s="164">
        <f t="shared" si="31"/>
        <v>148.6</v>
      </c>
      <c r="K205" s="164">
        <f t="shared" si="31"/>
        <v>0</v>
      </c>
      <c r="L205" s="164">
        <f t="shared" si="31"/>
        <v>152.4</v>
      </c>
      <c r="M205" s="164">
        <f t="shared" si="31"/>
        <v>152.4</v>
      </c>
      <c r="N205" s="164">
        <f t="shared" si="31"/>
        <v>140.9</v>
      </c>
      <c r="O205" s="164">
        <f t="shared" si="31"/>
        <v>0</v>
      </c>
      <c r="P205" s="164">
        <f>SUM(L205/D205*100)</f>
        <v>22.109386333961993</v>
      </c>
      <c r="Q205" s="164">
        <f>SUM(L205/H205*100)</f>
        <v>84.713729849916618</v>
      </c>
    </row>
    <row r="206" spans="1:17" ht="15.6" x14ac:dyDescent="0.3">
      <c r="A206" s="215"/>
      <c r="B206" s="220" t="s">
        <v>281</v>
      </c>
      <c r="C206" s="166" t="s">
        <v>283</v>
      </c>
      <c r="D206" s="162">
        <v>321</v>
      </c>
      <c r="E206" s="162">
        <v>321</v>
      </c>
      <c r="F206" s="162">
        <v>313.5</v>
      </c>
      <c r="G206" s="162">
        <v>0</v>
      </c>
      <c r="H206" s="162">
        <v>84.5</v>
      </c>
      <c r="I206" s="162">
        <v>84.5</v>
      </c>
      <c r="J206" s="162">
        <v>82.6</v>
      </c>
      <c r="K206" s="162">
        <v>0</v>
      </c>
      <c r="L206" s="162">
        <v>80.7</v>
      </c>
      <c r="M206" s="162">
        <v>80.7</v>
      </c>
      <c r="N206" s="162">
        <v>78.900000000000006</v>
      </c>
      <c r="O206" s="162">
        <v>0</v>
      </c>
      <c r="P206" s="164"/>
      <c r="Q206" s="164"/>
    </row>
    <row r="207" spans="1:17" x14ac:dyDescent="0.25">
      <c r="A207" s="215"/>
      <c r="B207" s="220"/>
      <c r="C207" s="166" t="s">
        <v>285</v>
      </c>
      <c r="D207" s="162">
        <v>368.3</v>
      </c>
      <c r="E207" s="162">
        <v>362.9</v>
      </c>
      <c r="F207" s="162">
        <v>278.89999999999998</v>
      </c>
      <c r="G207" s="162">
        <v>5.4</v>
      </c>
      <c r="H207" s="162">
        <v>95.4</v>
      </c>
      <c r="I207" s="162">
        <v>95.4</v>
      </c>
      <c r="J207" s="162">
        <v>66</v>
      </c>
      <c r="K207" s="162">
        <v>0</v>
      </c>
      <c r="L207" s="162">
        <v>71.7</v>
      </c>
      <c r="M207" s="162">
        <v>71.7</v>
      </c>
      <c r="N207" s="162">
        <v>62</v>
      </c>
      <c r="O207" s="162">
        <v>0</v>
      </c>
      <c r="P207" s="162"/>
      <c r="Q207" s="83"/>
    </row>
    <row r="208" spans="1:17" ht="17.399999999999999" customHeight="1" x14ac:dyDescent="0.3">
      <c r="A208" s="221" t="s">
        <v>57</v>
      </c>
      <c r="B208" s="221"/>
      <c r="C208" s="163"/>
      <c r="D208" s="164">
        <f t="shared" ref="D208:O208" si="32">SUBTOTAL(9,D209:D213)</f>
        <v>1576.3</v>
      </c>
      <c r="E208" s="164">
        <f t="shared" si="32"/>
        <v>1576.3</v>
      </c>
      <c r="F208" s="164">
        <f t="shared" si="32"/>
        <v>1262.2</v>
      </c>
      <c r="G208" s="164">
        <f t="shared" si="32"/>
        <v>0</v>
      </c>
      <c r="H208" s="164">
        <f t="shared" si="32"/>
        <v>389.4</v>
      </c>
      <c r="I208" s="164">
        <f t="shared" si="32"/>
        <v>389.4</v>
      </c>
      <c r="J208" s="164">
        <f t="shared" si="32"/>
        <v>314.2</v>
      </c>
      <c r="K208" s="164">
        <f t="shared" si="32"/>
        <v>0</v>
      </c>
      <c r="L208" s="164">
        <f t="shared" si="32"/>
        <v>348.70000000000005</v>
      </c>
      <c r="M208" s="164">
        <f t="shared" si="32"/>
        <v>348.70000000000005</v>
      </c>
      <c r="N208" s="164">
        <f t="shared" si="32"/>
        <v>309.3</v>
      </c>
      <c r="O208" s="164">
        <f t="shared" si="32"/>
        <v>0</v>
      </c>
      <c r="P208" s="164">
        <f>SUM(L208/D208*100)</f>
        <v>22.121423586880674</v>
      </c>
      <c r="Q208" s="164">
        <f>SUM(L208/H208*100)</f>
        <v>89.548022598870062</v>
      </c>
    </row>
    <row r="209" spans="1:17" ht="15.6" x14ac:dyDescent="0.3">
      <c r="A209" s="215"/>
      <c r="B209" s="220" t="s">
        <v>281</v>
      </c>
      <c r="C209" s="166" t="s">
        <v>297</v>
      </c>
      <c r="D209" s="162">
        <v>77.7</v>
      </c>
      <c r="E209" s="162">
        <v>77.7</v>
      </c>
      <c r="F209" s="162">
        <v>11.8</v>
      </c>
      <c r="G209" s="162">
        <v>0</v>
      </c>
      <c r="H209" s="162">
        <v>18.7</v>
      </c>
      <c r="I209" s="162">
        <v>18.7</v>
      </c>
      <c r="J209" s="162">
        <v>2.8</v>
      </c>
      <c r="K209" s="162">
        <v>0</v>
      </c>
      <c r="L209" s="162">
        <v>6.5</v>
      </c>
      <c r="M209" s="162">
        <v>6.5</v>
      </c>
      <c r="N209" s="162">
        <v>1.5</v>
      </c>
      <c r="O209" s="162">
        <v>0</v>
      </c>
      <c r="P209" s="164"/>
      <c r="Q209" s="164"/>
    </row>
    <row r="210" spans="1:17" ht="15.6" x14ac:dyDescent="0.3">
      <c r="A210" s="215"/>
      <c r="B210" s="220"/>
      <c r="C210" s="166" t="s">
        <v>285</v>
      </c>
      <c r="D210" s="162">
        <v>292.5</v>
      </c>
      <c r="E210" s="162">
        <v>292.5</v>
      </c>
      <c r="F210" s="162">
        <v>230.3</v>
      </c>
      <c r="G210" s="162">
        <v>0</v>
      </c>
      <c r="H210" s="162">
        <v>74.400000000000006</v>
      </c>
      <c r="I210" s="162">
        <v>74.400000000000006</v>
      </c>
      <c r="J210" s="162">
        <v>58</v>
      </c>
      <c r="K210" s="162">
        <v>0</v>
      </c>
      <c r="L210" s="162">
        <v>62</v>
      </c>
      <c r="M210" s="162">
        <v>62</v>
      </c>
      <c r="N210" s="162">
        <v>56.2</v>
      </c>
      <c r="O210" s="162">
        <v>0</v>
      </c>
      <c r="P210" s="164"/>
      <c r="Q210" s="164"/>
    </row>
    <row r="211" spans="1:17" x14ac:dyDescent="0.25">
      <c r="A211" s="215"/>
      <c r="B211" s="220"/>
      <c r="C211" s="166" t="s">
        <v>287</v>
      </c>
      <c r="D211" s="162">
        <v>39.700000000000003</v>
      </c>
      <c r="E211" s="162">
        <v>39.700000000000003</v>
      </c>
      <c r="F211" s="162">
        <v>39.1</v>
      </c>
      <c r="G211" s="162">
        <v>0</v>
      </c>
      <c r="H211" s="162">
        <v>8.5</v>
      </c>
      <c r="I211" s="162">
        <v>8.5</v>
      </c>
      <c r="J211" s="162">
        <v>8.4</v>
      </c>
      <c r="K211" s="162">
        <v>0</v>
      </c>
      <c r="L211" s="162">
        <v>8.4</v>
      </c>
      <c r="M211" s="162">
        <v>8.4</v>
      </c>
      <c r="N211" s="162">
        <v>8.3000000000000007</v>
      </c>
      <c r="O211" s="162">
        <v>0</v>
      </c>
      <c r="P211" s="162"/>
      <c r="Q211" s="83"/>
    </row>
    <row r="212" spans="1:17" ht="37.950000000000003" customHeight="1" x14ac:dyDescent="0.3">
      <c r="A212" s="215"/>
      <c r="B212" s="165" t="s">
        <v>298</v>
      </c>
      <c r="C212" s="166" t="s">
        <v>292</v>
      </c>
      <c r="D212" s="162">
        <v>12.7</v>
      </c>
      <c r="E212" s="162">
        <v>12.7</v>
      </c>
      <c r="F212" s="162">
        <v>0</v>
      </c>
      <c r="G212" s="162">
        <v>0</v>
      </c>
      <c r="H212" s="162">
        <v>3.3</v>
      </c>
      <c r="I212" s="162">
        <v>3.3</v>
      </c>
      <c r="J212" s="162">
        <v>0</v>
      </c>
      <c r="K212" s="162">
        <v>0</v>
      </c>
      <c r="L212" s="162">
        <v>0</v>
      </c>
      <c r="M212" s="162">
        <v>0</v>
      </c>
      <c r="N212" s="162">
        <v>0</v>
      </c>
      <c r="O212" s="162">
        <v>0</v>
      </c>
      <c r="P212" s="164"/>
      <c r="Q212" s="164"/>
    </row>
    <row r="213" spans="1:17" ht="60" x14ac:dyDescent="0.3">
      <c r="A213" s="215"/>
      <c r="B213" s="165" t="s">
        <v>348</v>
      </c>
      <c r="C213" s="166" t="s">
        <v>285</v>
      </c>
      <c r="D213" s="162">
        <v>1153.7</v>
      </c>
      <c r="E213" s="162">
        <v>1153.7</v>
      </c>
      <c r="F213" s="162">
        <v>981</v>
      </c>
      <c r="G213" s="162">
        <v>0</v>
      </c>
      <c r="H213" s="162">
        <v>284.5</v>
      </c>
      <c r="I213" s="162">
        <v>284.5</v>
      </c>
      <c r="J213" s="162">
        <v>245</v>
      </c>
      <c r="K213" s="162">
        <v>0</v>
      </c>
      <c r="L213" s="162">
        <v>271.8</v>
      </c>
      <c r="M213" s="162">
        <v>271.8</v>
      </c>
      <c r="N213" s="162">
        <v>243.3</v>
      </c>
      <c r="O213" s="162">
        <v>0</v>
      </c>
      <c r="P213" s="164"/>
      <c r="Q213" s="164"/>
    </row>
    <row r="214" spans="1:17" ht="33" customHeight="1" x14ac:dyDescent="0.3">
      <c r="A214" s="221" t="s">
        <v>63</v>
      </c>
      <c r="B214" s="221"/>
      <c r="C214" s="163"/>
      <c r="D214" s="164">
        <f t="shared" ref="D214:O214" si="33">SUBTOTAL(9,D215:D220)</f>
        <v>1737.7</v>
      </c>
      <c r="E214" s="164">
        <f t="shared" si="33"/>
        <v>1736.7</v>
      </c>
      <c r="F214" s="164">
        <f t="shared" si="33"/>
        <v>1440.1</v>
      </c>
      <c r="G214" s="164">
        <f t="shared" si="33"/>
        <v>1</v>
      </c>
      <c r="H214" s="164">
        <f t="shared" si="33"/>
        <v>421.09999999999997</v>
      </c>
      <c r="I214" s="164">
        <f t="shared" si="33"/>
        <v>421.09999999999997</v>
      </c>
      <c r="J214" s="164">
        <f t="shared" si="33"/>
        <v>338.7</v>
      </c>
      <c r="K214" s="164">
        <f t="shared" si="33"/>
        <v>0</v>
      </c>
      <c r="L214" s="164">
        <f t="shared" si="33"/>
        <v>305.7</v>
      </c>
      <c r="M214" s="164">
        <f t="shared" si="33"/>
        <v>305.7</v>
      </c>
      <c r="N214" s="164">
        <f t="shared" si="33"/>
        <v>277.5</v>
      </c>
      <c r="O214" s="164">
        <f t="shared" si="33"/>
        <v>0</v>
      </c>
      <c r="P214" s="164">
        <f>SUM(L214/D214*100)</f>
        <v>17.592219600621512</v>
      </c>
      <c r="Q214" s="164">
        <f>SUM(L214/H214*100)</f>
        <v>72.595582996912853</v>
      </c>
    </row>
    <row r="215" spans="1:17" x14ac:dyDescent="0.25">
      <c r="A215" s="215"/>
      <c r="B215" s="220" t="s">
        <v>298</v>
      </c>
      <c r="C215" s="166" t="s">
        <v>292</v>
      </c>
      <c r="D215" s="162">
        <v>38.200000000000003</v>
      </c>
      <c r="E215" s="162">
        <v>38.200000000000003</v>
      </c>
      <c r="F215" s="162">
        <v>0</v>
      </c>
      <c r="G215" s="162">
        <v>0</v>
      </c>
      <c r="H215" s="162">
        <v>8.9</v>
      </c>
      <c r="I215" s="162">
        <v>8.9</v>
      </c>
      <c r="J215" s="162">
        <v>0</v>
      </c>
      <c r="K215" s="162">
        <v>0</v>
      </c>
      <c r="L215" s="162">
        <v>0.7</v>
      </c>
      <c r="M215" s="162">
        <v>0.7</v>
      </c>
      <c r="N215" s="162">
        <v>0</v>
      </c>
      <c r="O215" s="162">
        <v>0</v>
      </c>
      <c r="P215" s="162"/>
      <c r="Q215" s="83"/>
    </row>
    <row r="216" spans="1:17" ht="15.6" x14ac:dyDescent="0.3">
      <c r="A216" s="215"/>
      <c r="B216" s="220"/>
      <c r="C216" s="166" t="s">
        <v>282</v>
      </c>
      <c r="D216" s="162">
        <v>85</v>
      </c>
      <c r="E216" s="162">
        <v>85</v>
      </c>
      <c r="F216" s="162">
        <v>83.8</v>
      </c>
      <c r="G216" s="162">
        <v>0</v>
      </c>
      <c r="H216" s="162">
        <v>0</v>
      </c>
      <c r="I216" s="162">
        <v>0</v>
      </c>
      <c r="J216" s="162">
        <v>0</v>
      </c>
      <c r="K216" s="162">
        <v>0</v>
      </c>
      <c r="L216" s="162">
        <v>0</v>
      </c>
      <c r="M216" s="162">
        <v>0</v>
      </c>
      <c r="N216" s="162">
        <v>0</v>
      </c>
      <c r="O216" s="162">
        <v>0</v>
      </c>
      <c r="P216" s="164"/>
      <c r="Q216" s="164"/>
    </row>
    <row r="217" spans="1:17" x14ac:dyDescent="0.25">
      <c r="A217" s="215"/>
      <c r="B217" s="220"/>
      <c r="C217" s="166" t="s">
        <v>297</v>
      </c>
      <c r="D217" s="162">
        <v>4</v>
      </c>
      <c r="E217" s="162">
        <v>3</v>
      </c>
      <c r="F217" s="162">
        <v>2</v>
      </c>
      <c r="G217" s="162">
        <v>1</v>
      </c>
      <c r="H217" s="162">
        <v>0.2</v>
      </c>
      <c r="I217" s="162">
        <v>0.2</v>
      </c>
      <c r="J217" s="162">
        <v>0</v>
      </c>
      <c r="K217" s="162">
        <v>0</v>
      </c>
      <c r="L217" s="162">
        <v>0</v>
      </c>
      <c r="M217" s="162">
        <v>0</v>
      </c>
      <c r="N217" s="162">
        <v>0</v>
      </c>
      <c r="O217" s="162">
        <v>0</v>
      </c>
      <c r="P217" s="162"/>
      <c r="Q217" s="83"/>
    </row>
    <row r="218" spans="1:17" x14ac:dyDescent="0.25">
      <c r="A218" s="215"/>
      <c r="B218" s="220"/>
      <c r="C218" s="166" t="s">
        <v>285</v>
      </c>
      <c r="D218" s="162">
        <v>565.9</v>
      </c>
      <c r="E218" s="162">
        <v>565.9</v>
      </c>
      <c r="F218" s="162">
        <v>421.9</v>
      </c>
      <c r="G218" s="162">
        <v>0</v>
      </c>
      <c r="H218" s="162">
        <v>150.69999999999999</v>
      </c>
      <c r="I218" s="162">
        <v>150.69999999999999</v>
      </c>
      <c r="J218" s="162">
        <v>106</v>
      </c>
      <c r="K218" s="162">
        <v>0</v>
      </c>
      <c r="L218" s="162">
        <v>118.3</v>
      </c>
      <c r="M218" s="162">
        <v>118.3</v>
      </c>
      <c r="N218" s="162">
        <v>99.8</v>
      </c>
      <c r="O218" s="162">
        <v>0</v>
      </c>
      <c r="P218" s="162"/>
      <c r="Q218" s="83"/>
    </row>
    <row r="219" spans="1:17" ht="15.6" x14ac:dyDescent="0.3">
      <c r="A219" s="215"/>
      <c r="B219" s="220"/>
      <c r="C219" s="166" t="s">
        <v>287</v>
      </c>
      <c r="D219" s="162">
        <v>915.1</v>
      </c>
      <c r="E219" s="162">
        <v>915.1</v>
      </c>
      <c r="F219" s="162">
        <v>833.8</v>
      </c>
      <c r="G219" s="162">
        <v>0</v>
      </c>
      <c r="H219" s="162">
        <v>228.1</v>
      </c>
      <c r="I219" s="162">
        <v>228.1</v>
      </c>
      <c r="J219" s="162">
        <v>208</v>
      </c>
      <c r="K219" s="162">
        <v>0</v>
      </c>
      <c r="L219" s="162">
        <v>169.8</v>
      </c>
      <c r="M219" s="162">
        <v>169.8</v>
      </c>
      <c r="N219" s="162">
        <v>162.30000000000001</v>
      </c>
      <c r="O219" s="162">
        <v>0</v>
      </c>
      <c r="P219" s="164"/>
      <c r="Q219" s="164"/>
    </row>
    <row r="220" spans="1:17" ht="36.6" customHeight="1" x14ac:dyDescent="0.3">
      <c r="A220" s="215"/>
      <c r="B220" s="165" t="s">
        <v>299</v>
      </c>
      <c r="C220" s="166" t="s">
        <v>285</v>
      </c>
      <c r="D220" s="162">
        <v>129.5</v>
      </c>
      <c r="E220" s="162">
        <v>129.5</v>
      </c>
      <c r="F220" s="162">
        <v>98.6</v>
      </c>
      <c r="G220" s="162">
        <v>0</v>
      </c>
      <c r="H220" s="162">
        <v>33.200000000000003</v>
      </c>
      <c r="I220" s="162">
        <v>33.200000000000003</v>
      </c>
      <c r="J220" s="162">
        <v>24.7</v>
      </c>
      <c r="K220" s="162">
        <v>0</v>
      </c>
      <c r="L220" s="162">
        <v>16.899999999999999</v>
      </c>
      <c r="M220" s="162">
        <v>16.899999999999999</v>
      </c>
      <c r="N220" s="162">
        <v>15.4</v>
      </c>
      <c r="O220" s="162">
        <v>0</v>
      </c>
      <c r="P220" s="164"/>
      <c r="Q220" s="164"/>
    </row>
    <row r="221" spans="1:17" ht="30.6" customHeight="1" x14ac:dyDescent="0.3">
      <c r="A221" s="221" t="s">
        <v>320</v>
      </c>
      <c r="B221" s="221"/>
      <c r="C221" s="163"/>
      <c r="D221" s="164">
        <f t="shared" ref="D221:O221" si="34">SUBTOTAL(9,D222:D224)</f>
        <v>1835.9</v>
      </c>
      <c r="E221" s="164">
        <f t="shared" si="34"/>
        <v>1830.9</v>
      </c>
      <c r="F221" s="164">
        <f t="shared" si="34"/>
        <v>1698.3</v>
      </c>
      <c r="G221" s="164">
        <f t="shared" si="34"/>
        <v>5</v>
      </c>
      <c r="H221" s="164">
        <f t="shared" si="34"/>
        <v>504.9</v>
      </c>
      <c r="I221" s="164">
        <f t="shared" si="34"/>
        <v>499.9</v>
      </c>
      <c r="J221" s="164">
        <f t="shared" si="34"/>
        <v>459.1</v>
      </c>
      <c r="K221" s="164">
        <f t="shared" si="34"/>
        <v>5</v>
      </c>
      <c r="L221" s="164">
        <f t="shared" si="34"/>
        <v>273.3</v>
      </c>
      <c r="M221" s="164">
        <f t="shared" si="34"/>
        <v>273.3</v>
      </c>
      <c r="N221" s="164">
        <f t="shared" si="34"/>
        <v>253.89999999999998</v>
      </c>
      <c r="O221" s="164">
        <f t="shared" si="34"/>
        <v>0</v>
      </c>
      <c r="P221" s="164">
        <f>SUM(L221/D221*100)</f>
        <v>14.886431722860721</v>
      </c>
      <c r="Q221" s="164">
        <f>SUM(L221/H221*100)</f>
        <v>54.129530600118834</v>
      </c>
    </row>
    <row r="222" spans="1:17" ht="18.600000000000001" customHeight="1" x14ac:dyDescent="0.3">
      <c r="A222" s="215"/>
      <c r="B222" s="220" t="s">
        <v>299</v>
      </c>
      <c r="C222" s="166" t="s">
        <v>297</v>
      </c>
      <c r="D222" s="162">
        <v>82.6</v>
      </c>
      <c r="E222" s="162">
        <v>82.6</v>
      </c>
      <c r="F222" s="162">
        <v>77.099999999999994</v>
      </c>
      <c r="G222" s="162">
        <v>0</v>
      </c>
      <c r="H222" s="162">
        <v>22.1</v>
      </c>
      <c r="I222" s="162">
        <v>22.1</v>
      </c>
      <c r="J222" s="162">
        <v>21</v>
      </c>
      <c r="K222" s="162">
        <v>0</v>
      </c>
      <c r="L222" s="162">
        <v>12.2</v>
      </c>
      <c r="M222" s="162">
        <v>12.2</v>
      </c>
      <c r="N222" s="162">
        <v>12</v>
      </c>
      <c r="O222" s="162">
        <v>0</v>
      </c>
      <c r="P222" s="164"/>
      <c r="Q222" s="164"/>
    </row>
    <row r="223" spans="1:17" ht="19.2" customHeight="1" x14ac:dyDescent="0.3">
      <c r="A223" s="215"/>
      <c r="B223" s="220"/>
      <c r="C223" s="166" t="s">
        <v>285</v>
      </c>
      <c r="D223" s="162">
        <v>940.8</v>
      </c>
      <c r="E223" s="162">
        <v>935.8</v>
      </c>
      <c r="F223" s="162">
        <v>826.4</v>
      </c>
      <c r="G223" s="162">
        <v>5</v>
      </c>
      <c r="H223" s="162">
        <v>243.1</v>
      </c>
      <c r="I223" s="162">
        <v>238.1</v>
      </c>
      <c r="J223" s="162">
        <v>204.1</v>
      </c>
      <c r="K223" s="162">
        <v>5</v>
      </c>
      <c r="L223" s="162">
        <v>123.7</v>
      </c>
      <c r="M223" s="162">
        <v>123.7</v>
      </c>
      <c r="N223" s="162">
        <v>107.3</v>
      </c>
      <c r="O223" s="162">
        <v>0</v>
      </c>
      <c r="P223" s="164"/>
      <c r="Q223" s="164"/>
    </row>
    <row r="224" spans="1:17" ht="21" customHeight="1" x14ac:dyDescent="0.25">
      <c r="A224" s="215"/>
      <c r="B224" s="220"/>
      <c r="C224" s="166" t="s">
        <v>287</v>
      </c>
      <c r="D224" s="162">
        <v>812.5</v>
      </c>
      <c r="E224" s="162">
        <v>812.5</v>
      </c>
      <c r="F224" s="162">
        <v>794.8</v>
      </c>
      <c r="G224" s="162">
        <v>0</v>
      </c>
      <c r="H224" s="162">
        <v>239.7</v>
      </c>
      <c r="I224" s="162">
        <v>239.7</v>
      </c>
      <c r="J224" s="162">
        <v>234</v>
      </c>
      <c r="K224" s="162">
        <v>0</v>
      </c>
      <c r="L224" s="162">
        <v>137.4</v>
      </c>
      <c r="M224" s="162">
        <v>137.4</v>
      </c>
      <c r="N224" s="162">
        <v>134.6</v>
      </c>
      <c r="O224" s="162">
        <v>0</v>
      </c>
      <c r="P224" s="162"/>
      <c r="Q224" s="83"/>
    </row>
    <row r="225" spans="1:17" ht="18.600000000000001" customHeight="1" x14ac:dyDescent="0.3">
      <c r="A225" s="221" t="s">
        <v>76</v>
      </c>
      <c r="B225" s="221"/>
      <c r="C225" s="163"/>
      <c r="D225" s="164">
        <f t="shared" ref="D225:O225" si="35">SUBTOTAL(9,D226:D227)</f>
        <v>3438.1</v>
      </c>
      <c r="E225" s="164">
        <f t="shared" si="35"/>
        <v>1542.1</v>
      </c>
      <c r="F225" s="164">
        <f t="shared" si="35"/>
        <v>912.1</v>
      </c>
      <c r="G225" s="164">
        <f t="shared" si="35"/>
        <v>1896</v>
      </c>
      <c r="H225" s="164">
        <f t="shared" si="35"/>
        <v>806.59999999999991</v>
      </c>
      <c r="I225" s="164">
        <f t="shared" si="35"/>
        <v>400.6</v>
      </c>
      <c r="J225" s="164">
        <f t="shared" si="35"/>
        <v>223.1</v>
      </c>
      <c r="K225" s="164">
        <f t="shared" si="35"/>
        <v>406</v>
      </c>
      <c r="L225" s="164">
        <f t="shared" si="35"/>
        <v>376.59999999999997</v>
      </c>
      <c r="M225" s="164">
        <f t="shared" si="35"/>
        <v>346.2</v>
      </c>
      <c r="N225" s="164">
        <f t="shared" si="35"/>
        <v>223.1</v>
      </c>
      <c r="O225" s="164">
        <f t="shared" si="35"/>
        <v>30.400000000000002</v>
      </c>
      <c r="P225" s="164">
        <f>SUM(L225/D225*100)</f>
        <v>10.953724440824873</v>
      </c>
      <c r="Q225" s="164">
        <f>SUM(L225/H225*100)</f>
        <v>46.689809075130178</v>
      </c>
    </row>
    <row r="226" spans="1:17" ht="21" customHeight="1" x14ac:dyDescent="0.3">
      <c r="A226" s="215"/>
      <c r="B226" s="220" t="s">
        <v>304</v>
      </c>
      <c r="C226" s="166" t="s">
        <v>297</v>
      </c>
      <c r="D226" s="162">
        <v>160</v>
      </c>
      <c r="E226" s="162">
        <v>154</v>
      </c>
      <c r="F226" s="162">
        <v>48.4</v>
      </c>
      <c r="G226" s="162">
        <v>6</v>
      </c>
      <c r="H226" s="162">
        <v>47.8</v>
      </c>
      <c r="I226" s="162">
        <v>41.8</v>
      </c>
      <c r="J226" s="162">
        <v>12.1</v>
      </c>
      <c r="K226" s="162">
        <v>6</v>
      </c>
      <c r="L226" s="162">
        <v>29.4</v>
      </c>
      <c r="M226" s="162">
        <v>27.8</v>
      </c>
      <c r="N226" s="162">
        <v>12.1</v>
      </c>
      <c r="O226" s="162">
        <v>1.6</v>
      </c>
      <c r="P226" s="164"/>
      <c r="Q226" s="164"/>
    </row>
    <row r="227" spans="1:17" ht="22.95" customHeight="1" x14ac:dyDescent="0.25">
      <c r="A227" s="215"/>
      <c r="B227" s="220"/>
      <c r="C227" s="166" t="s">
        <v>285</v>
      </c>
      <c r="D227" s="162">
        <v>3278.1</v>
      </c>
      <c r="E227" s="162">
        <v>1388.1</v>
      </c>
      <c r="F227" s="162">
        <v>863.7</v>
      </c>
      <c r="G227" s="162">
        <v>1890</v>
      </c>
      <c r="H227" s="162">
        <v>758.8</v>
      </c>
      <c r="I227" s="162">
        <v>358.8</v>
      </c>
      <c r="J227" s="162">
        <v>211</v>
      </c>
      <c r="K227" s="162">
        <v>400</v>
      </c>
      <c r="L227" s="162">
        <v>347.2</v>
      </c>
      <c r="M227" s="162">
        <v>318.39999999999998</v>
      </c>
      <c r="N227" s="162">
        <v>211</v>
      </c>
      <c r="O227" s="162">
        <v>28.8</v>
      </c>
      <c r="P227" s="162"/>
      <c r="Q227" s="83"/>
    </row>
    <row r="228" spans="1:17" ht="24.6" customHeight="1" x14ac:dyDescent="0.3">
      <c r="A228" s="221" t="s">
        <v>73</v>
      </c>
      <c r="B228" s="221"/>
      <c r="C228" s="163"/>
      <c r="D228" s="164">
        <f t="shared" ref="D228:O228" si="36">SUBTOTAL(9,D229:D230)</f>
        <v>420.8</v>
      </c>
      <c r="E228" s="164">
        <f t="shared" si="36"/>
        <v>408</v>
      </c>
      <c r="F228" s="164">
        <f t="shared" si="36"/>
        <v>310.2</v>
      </c>
      <c r="G228" s="164">
        <f t="shared" si="36"/>
        <v>12.8</v>
      </c>
      <c r="H228" s="164">
        <f t="shared" si="36"/>
        <v>103.6</v>
      </c>
      <c r="I228" s="164">
        <f t="shared" si="36"/>
        <v>100.8</v>
      </c>
      <c r="J228" s="164">
        <f t="shared" si="36"/>
        <v>78</v>
      </c>
      <c r="K228" s="164">
        <f t="shared" si="36"/>
        <v>2.8</v>
      </c>
      <c r="L228" s="164">
        <f t="shared" si="36"/>
        <v>60.2</v>
      </c>
      <c r="M228" s="164">
        <f t="shared" si="36"/>
        <v>57.4</v>
      </c>
      <c r="N228" s="164">
        <f t="shared" si="36"/>
        <v>48.8</v>
      </c>
      <c r="O228" s="164">
        <f t="shared" si="36"/>
        <v>2.8</v>
      </c>
      <c r="P228" s="164">
        <f>SUM(L228/D228*100)</f>
        <v>14.306083650190116</v>
      </c>
      <c r="Q228" s="164">
        <f>SUM(L228/H228*100)</f>
        <v>58.108108108108112</v>
      </c>
    </row>
    <row r="229" spans="1:17" ht="27.6" customHeight="1" x14ac:dyDescent="0.3">
      <c r="A229" s="215"/>
      <c r="B229" s="220" t="s">
        <v>349</v>
      </c>
      <c r="C229" s="166" t="s">
        <v>297</v>
      </c>
      <c r="D229" s="162">
        <v>7</v>
      </c>
      <c r="E229" s="162">
        <v>7</v>
      </c>
      <c r="F229" s="162">
        <v>0</v>
      </c>
      <c r="G229" s="162">
        <v>0</v>
      </c>
      <c r="H229" s="162">
        <v>2.2999999999999998</v>
      </c>
      <c r="I229" s="162">
        <v>2.2999999999999998</v>
      </c>
      <c r="J229" s="162">
        <v>0</v>
      </c>
      <c r="K229" s="162">
        <v>0</v>
      </c>
      <c r="L229" s="162">
        <v>0.5</v>
      </c>
      <c r="M229" s="162">
        <v>0.5</v>
      </c>
      <c r="N229" s="162">
        <v>0</v>
      </c>
      <c r="O229" s="162">
        <v>0</v>
      </c>
      <c r="P229" s="164"/>
      <c r="Q229" s="164"/>
    </row>
    <row r="230" spans="1:17" ht="29.4" customHeight="1" x14ac:dyDescent="0.25">
      <c r="A230" s="215"/>
      <c r="B230" s="220"/>
      <c r="C230" s="166" t="s">
        <v>285</v>
      </c>
      <c r="D230" s="162">
        <v>413.8</v>
      </c>
      <c r="E230" s="162">
        <v>401</v>
      </c>
      <c r="F230" s="162">
        <v>310.2</v>
      </c>
      <c r="G230" s="162">
        <v>12.8</v>
      </c>
      <c r="H230" s="162">
        <v>101.3</v>
      </c>
      <c r="I230" s="162">
        <v>98.5</v>
      </c>
      <c r="J230" s="162">
        <v>78</v>
      </c>
      <c r="K230" s="162">
        <v>2.8</v>
      </c>
      <c r="L230" s="162">
        <v>59.7</v>
      </c>
      <c r="M230" s="162">
        <v>56.9</v>
      </c>
      <c r="N230" s="162">
        <v>48.8</v>
      </c>
      <c r="O230" s="162">
        <v>2.8</v>
      </c>
      <c r="P230" s="162"/>
      <c r="Q230" s="83"/>
    </row>
    <row r="231" spans="1:17" ht="33" customHeight="1" x14ac:dyDescent="0.3">
      <c r="A231" s="221" t="s">
        <v>227</v>
      </c>
      <c r="B231" s="221"/>
      <c r="C231" s="163"/>
      <c r="D231" s="164">
        <f t="shared" ref="D231:O231" si="37">SUBTOTAL(9,D232:D234)</f>
        <v>582.29999999999995</v>
      </c>
      <c r="E231" s="164">
        <f t="shared" si="37"/>
        <v>553.79999999999995</v>
      </c>
      <c r="F231" s="164">
        <f t="shared" si="37"/>
        <v>362.2</v>
      </c>
      <c r="G231" s="164">
        <f t="shared" si="37"/>
        <v>28.5</v>
      </c>
      <c r="H231" s="164">
        <f t="shared" si="37"/>
        <v>216.7</v>
      </c>
      <c r="I231" s="164">
        <f t="shared" si="37"/>
        <v>201.2</v>
      </c>
      <c r="J231" s="164">
        <f t="shared" si="37"/>
        <v>92.1</v>
      </c>
      <c r="K231" s="164">
        <f t="shared" si="37"/>
        <v>15.5</v>
      </c>
      <c r="L231" s="164">
        <f t="shared" si="37"/>
        <v>171.60000000000002</v>
      </c>
      <c r="M231" s="164">
        <f t="shared" si="37"/>
        <v>157.60000000000002</v>
      </c>
      <c r="N231" s="164">
        <f t="shared" si="37"/>
        <v>88</v>
      </c>
      <c r="O231" s="164">
        <f t="shared" si="37"/>
        <v>14</v>
      </c>
      <c r="P231" s="164">
        <f>SUM(L231/D231*100)</f>
        <v>29.469345698093775</v>
      </c>
      <c r="Q231" s="164">
        <f>SUM(L231/H231*100)</f>
        <v>79.187817258883257</v>
      </c>
    </row>
    <row r="232" spans="1:17" ht="49.2" customHeight="1" x14ac:dyDescent="0.3">
      <c r="A232" s="215"/>
      <c r="B232" s="165" t="s">
        <v>289</v>
      </c>
      <c r="C232" s="166" t="s">
        <v>285</v>
      </c>
      <c r="D232" s="162">
        <v>18</v>
      </c>
      <c r="E232" s="162">
        <v>18</v>
      </c>
      <c r="F232" s="162">
        <v>0</v>
      </c>
      <c r="G232" s="162">
        <v>0</v>
      </c>
      <c r="H232" s="162">
        <v>10</v>
      </c>
      <c r="I232" s="162">
        <v>10</v>
      </c>
      <c r="J232" s="162">
        <v>0</v>
      </c>
      <c r="K232" s="162">
        <v>0</v>
      </c>
      <c r="L232" s="162">
        <v>9.6999999999999993</v>
      </c>
      <c r="M232" s="162">
        <v>9.6999999999999993</v>
      </c>
      <c r="N232" s="162">
        <v>0</v>
      </c>
      <c r="O232" s="162">
        <v>0</v>
      </c>
      <c r="P232" s="164"/>
      <c r="Q232" s="164"/>
    </row>
    <row r="233" spans="1:17" ht="32.4" customHeight="1" x14ac:dyDescent="0.3">
      <c r="A233" s="215"/>
      <c r="B233" s="220" t="s">
        <v>349</v>
      </c>
      <c r="C233" s="166" t="s">
        <v>297</v>
      </c>
      <c r="D233" s="162">
        <v>16</v>
      </c>
      <c r="E233" s="162">
        <v>16</v>
      </c>
      <c r="F233" s="162">
        <v>0</v>
      </c>
      <c r="G233" s="162">
        <v>0</v>
      </c>
      <c r="H233" s="162">
        <v>10.199999999999999</v>
      </c>
      <c r="I233" s="162">
        <v>10.199999999999999</v>
      </c>
      <c r="J233" s="162">
        <v>0</v>
      </c>
      <c r="K233" s="162">
        <v>0</v>
      </c>
      <c r="L233" s="162">
        <v>5.6</v>
      </c>
      <c r="M233" s="162">
        <v>5.6</v>
      </c>
      <c r="N233" s="162">
        <v>0</v>
      </c>
      <c r="O233" s="162">
        <v>0</v>
      </c>
      <c r="P233" s="164"/>
      <c r="Q233" s="164"/>
    </row>
    <row r="234" spans="1:17" ht="28.95" customHeight="1" x14ac:dyDescent="0.3">
      <c r="A234" s="215"/>
      <c r="B234" s="220"/>
      <c r="C234" s="166" t="s">
        <v>285</v>
      </c>
      <c r="D234" s="162">
        <v>548.29999999999995</v>
      </c>
      <c r="E234" s="162">
        <v>519.79999999999995</v>
      </c>
      <c r="F234" s="162">
        <v>362.2</v>
      </c>
      <c r="G234" s="162">
        <v>28.5</v>
      </c>
      <c r="H234" s="162">
        <v>196.5</v>
      </c>
      <c r="I234" s="162">
        <v>181</v>
      </c>
      <c r="J234" s="162">
        <v>92.1</v>
      </c>
      <c r="K234" s="162">
        <v>15.5</v>
      </c>
      <c r="L234" s="162">
        <v>156.30000000000001</v>
      </c>
      <c r="M234" s="162">
        <v>142.30000000000001</v>
      </c>
      <c r="N234" s="162">
        <v>88</v>
      </c>
      <c r="O234" s="162">
        <v>14</v>
      </c>
      <c r="P234" s="164"/>
      <c r="Q234" s="164"/>
    </row>
    <row r="235" spans="1:17" ht="22.95" customHeight="1" x14ac:dyDescent="0.3">
      <c r="A235" s="221" t="s">
        <v>74</v>
      </c>
      <c r="B235" s="221"/>
      <c r="C235" s="163"/>
      <c r="D235" s="164">
        <f t="shared" ref="D235:O235" si="38">SUBTOTAL(9,D236:D237)</f>
        <v>609.70000000000005</v>
      </c>
      <c r="E235" s="164">
        <f t="shared" si="38"/>
        <v>574.70000000000005</v>
      </c>
      <c r="F235" s="164">
        <f t="shared" si="38"/>
        <v>428.7</v>
      </c>
      <c r="G235" s="164">
        <f t="shared" si="38"/>
        <v>35</v>
      </c>
      <c r="H235" s="164">
        <f t="shared" si="38"/>
        <v>213.6</v>
      </c>
      <c r="I235" s="164">
        <f t="shared" si="38"/>
        <v>178.6</v>
      </c>
      <c r="J235" s="164">
        <f t="shared" si="38"/>
        <v>110</v>
      </c>
      <c r="K235" s="164">
        <f t="shared" si="38"/>
        <v>35</v>
      </c>
      <c r="L235" s="164">
        <f t="shared" si="38"/>
        <v>121.7</v>
      </c>
      <c r="M235" s="164">
        <f t="shared" si="38"/>
        <v>121.7</v>
      </c>
      <c r="N235" s="164">
        <f t="shared" si="38"/>
        <v>107.9</v>
      </c>
      <c r="O235" s="164">
        <f t="shared" si="38"/>
        <v>0</v>
      </c>
      <c r="P235" s="164">
        <f>SUM(L235/D235*100)</f>
        <v>19.960636378546827</v>
      </c>
      <c r="Q235" s="164">
        <f>SUM(L235/H235*100)</f>
        <v>56.975655430711612</v>
      </c>
    </row>
    <row r="236" spans="1:17" ht="27" customHeight="1" x14ac:dyDescent="0.25">
      <c r="A236" s="215"/>
      <c r="B236" s="220" t="s">
        <v>349</v>
      </c>
      <c r="C236" s="166" t="s">
        <v>297</v>
      </c>
      <c r="D236" s="162">
        <v>8</v>
      </c>
      <c r="E236" s="162">
        <v>8</v>
      </c>
      <c r="F236" s="162">
        <v>0</v>
      </c>
      <c r="G236" s="162">
        <v>0</v>
      </c>
      <c r="H236" s="162">
        <v>0.4</v>
      </c>
      <c r="I236" s="162">
        <v>0.4</v>
      </c>
      <c r="J236" s="162">
        <v>0</v>
      </c>
      <c r="K236" s="162">
        <v>0</v>
      </c>
      <c r="L236" s="162">
        <v>0</v>
      </c>
      <c r="M236" s="162">
        <v>0</v>
      </c>
      <c r="N236" s="162">
        <v>0</v>
      </c>
      <c r="O236" s="162">
        <v>0</v>
      </c>
      <c r="P236" s="162"/>
      <c r="Q236" s="83"/>
    </row>
    <row r="237" spans="1:17" ht="31.2" customHeight="1" x14ac:dyDescent="0.3">
      <c r="A237" s="215"/>
      <c r="B237" s="220"/>
      <c r="C237" s="166" t="s">
        <v>285</v>
      </c>
      <c r="D237" s="162">
        <v>601.70000000000005</v>
      </c>
      <c r="E237" s="162">
        <v>566.70000000000005</v>
      </c>
      <c r="F237" s="162">
        <v>428.7</v>
      </c>
      <c r="G237" s="162">
        <v>35</v>
      </c>
      <c r="H237" s="162">
        <v>213.2</v>
      </c>
      <c r="I237" s="162">
        <v>178.2</v>
      </c>
      <c r="J237" s="162">
        <v>110</v>
      </c>
      <c r="K237" s="162">
        <v>35</v>
      </c>
      <c r="L237" s="162">
        <v>121.7</v>
      </c>
      <c r="M237" s="162">
        <v>121.7</v>
      </c>
      <c r="N237" s="162">
        <v>107.9</v>
      </c>
      <c r="O237" s="162">
        <v>0</v>
      </c>
      <c r="P237" s="164"/>
      <c r="Q237" s="164"/>
    </row>
    <row r="238" spans="1:17" ht="23.4" customHeight="1" x14ac:dyDescent="0.3">
      <c r="A238" s="221" t="s">
        <v>75</v>
      </c>
      <c r="B238" s="221"/>
      <c r="C238" s="163"/>
      <c r="D238" s="164">
        <f t="shared" ref="D238:O238" si="39">SUBTOTAL(9,D239:D240)</f>
        <v>455.7</v>
      </c>
      <c r="E238" s="164">
        <f t="shared" si="39"/>
        <v>436.8</v>
      </c>
      <c r="F238" s="164">
        <f t="shared" si="39"/>
        <v>330.3</v>
      </c>
      <c r="G238" s="164">
        <f t="shared" si="39"/>
        <v>18.899999999999999</v>
      </c>
      <c r="H238" s="164">
        <f t="shared" si="39"/>
        <v>107.8</v>
      </c>
      <c r="I238" s="164">
        <f t="shared" si="39"/>
        <v>107.8</v>
      </c>
      <c r="J238" s="164">
        <f t="shared" si="39"/>
        <v>83</v>
      </c>
      <c r="K238" s="164">
        <f t="shared" si="39"/>
        <v>0</v>
      </c>
      <c r="L238" s="164">
        <f t="shared" si="39"/>
        <v>53.1</v>
      </c>
      <c r="M238" s="164">
        <f t="shared" si="39"/>
        <v>53.1</v>
      </c>
      <c r="N238" s="164">
        <f t="shared" si="39"/>
        <v>46</v>
      </c>
      <c r="O238" s="164">
        <f t="shared" si="39"/>
        <v>0</v>
      </c>
      <c r="P238" s="164">
        <f>SUM(L238/D238*100)</f>
        <v>11.652402896642529</v>
      </c>
      <c r="Q238" s="164">
        <f>SUM(L238/H238*100)</f>
        <v>49.257884972170693</v>
      </c>
    </row>
    <row r="239" spans="1:17" ht="29.4" customHeight="1" x14ac:dyDescent="0.25">
      <c r="A239" s="215"/>
      <c r="B239" s="220" t="s">
        <v>349</v>
      </c>
      <c r="C239" s="166" t="s">
        <v>297</v>
      </c>
      <c r="D239" s="162">
        <v>9.6999999999999993</v>
      </c>
      <c r="E239" s="162">
        <v>9.6999999999999993</v>
      </c>
      <c r="F239" s="162">
        <v>0</v>
      </c>
      <c r="G239" s="162">
        <v>0</v>
      </c>
      <c r="H239" s="162">
        <v>2</v>
      </c>
      <c r="I239" s="162">
        <v>2</v>
      </c>
      <c r="J239" s="162">
        <v>0</v>
      </c>
      <c r="K239" s="162">
        <v>0</v>
      </c>
      <c r="L239" s="162">
        <v>0.2</v>
      </c>
      <c r="M239" s="162">
        <v>0.2</v>
      </c>
      <c r="N239" s="162">
        <v>0</v>
      </c>
      <c r="O239" s="162">
        <v>0</v>
      </c>
      <c r="P239" s="162"/>
      <c r="Q239" s="83"/>
    </row>
    <row r="240" spans="1:17" ht="28.2" customHeight="1" x14ac:dyDescent="0.25">
      <c r="A240" s="215"/>
      <c r="B240" s="220"/>
      <c r="C240" s="166" t="s">
        <v>285</v>
      </c>
      <c r="D240" s="162">
        <v>446</v>
      </c>
      <c r="E240" s="162">
        <v>427.1</v>
      </c>
      <c r="F240" s="162">
        <v>330.3</v>
      </c>
      <c r="G240" s="162">
        <v>18.899999999999999</v>
      </c>
      <c r="H240" s="162">
        <v>105.8</v>
      </c>
      <c r="I240" s="162">
        <v>105.8</v>
      </c>
      <c r="J240" s="162">
        <v>83</v>
      </c>
      <c r="K240" s="162">
        <v>0</v>
      </c>
      <c r="L240" s="162">
        <v>52.9</v>
      </c>
      <c r="M240" s="162">
        <v>52.9</v>
      </c>
      <c r="N240" s="162">
        <v>46</v>
      </c>
      <c r="O240" s="162">
        <v>0</v>
      </c>
      <c r="P240" s="162"/>
      <c r="Q240" s="83"/>
    </row>
    <row r="241" spans="1:17" ht="25.2" customHeight="1" x14ac:dyDescent="0.3">
      <c r="A241" s="221" t="s">
        <v>321</v>
      </c>
      <c r="B241" s="221"/>
      <c r="C241" s="163"/>
      <c r="D241" s="164">
        <f t="shared" ref="D241:O241" si="40">SUBTOTAL(9,D242:D242)</f>
        <v>182.5</v>
      </c>
      <c r="E241" s="164">
        <f t="shared" si="40"/>
        <v>182.5</v>
      </c>
      <c r="F241" s="164">
        <f t="shared" si="40"/>
        <v>170.5</v>
      </c>
      <c r="G241" s="164">
        <f t="shared" si="40"/>
        <v>0</v>
      </c>
      <c r="H241" s="164">
        <f t="shared" si="40"/>
        <v>38.9</v>
      </c>
      <c r="I241" s="164">
        <f t="shared" si="40"/>
        <v>38.9</v>
      </c>
      <c r="J241" s="164">
        <f t="shared" si="40"/>
        <v>35.5</v>
      </c>
      <c r="K241" s="164">
        <f t="shared" si="40"/>
        <v>0</v>
      </c>
      <c r="L241" s="164">
        <f t="shared" si="40"/>
        <v>29.1</v>
      </c>
      <c r="M241" s="164">
        <f t="shared" si="40"/>
        <v>29.1</v>
      </c>
      <c r="N241" s="164">
        <f t="shared" si="40"/>
        <v>28</v>
      </c>
      <c r="O241" s="164">
        <f t="shared" si="40"/>
        <v>0</v>
      </c>
      <c r="P241" s="164">
        <f>SUM(L241/D241*100)</f>
        <v>15.945205479452055</v>
      </c>
      <c r="Q241" s="164">
        <f>SUM(L241/H241*100)</f>
        <v>74.807197943444734</v>
      </c>
    </row>
    <row r="242" spans="1:17" ht="60" x14ac:dyDescent="0.3">
      <c r="A242" s="165"/>
      <c r="B242" s="165" t="s">
        <v>348</v>
      </c>
      <c r="C242" s="166" t="s">
        <v>285</v>
      </c>
      <c r="D242" s="162">
        <v>182.5</v>
      </c>
      <c r="E242" s="162">
        <v>182.5</v>
      </c>
      <c r="F242" s="162">
        <v>170.5</v>
      </c>
      <c r="G242" s="162">
        <v>0</v>
      </c>
      <c r="H242" s="162">
        <v>38.9</v>
      </c>
      <c r="I242" s="162">
        <v>38.9</v>
      </c>
      <c r="J242" s="162">
        <v>35.5</v>
      </c>
      <c r="K242" s="162">
        <v>0</v>
      </c>
      <c r="L242" s="162">
        <v>29.1</v>
      </c>
      <c r="M242" s="162">
        <v>29.1</v>
      </c>
      <c r="N242" s="162">
        <v>28</v>
      </c>
      <c r="O242" s="162">
        <v>0</v>
      </c>
      <c r="P242" s="164"/>
      <c r="Q242" s="164"/>
    </row>
    <row r="243" spans="1:17" ht="35.4" customHeight="1" x14ac:dyDescent="0.3">
      <c r="A243" s="221" t="s">
        <v>77</v>
      </c>
      <c r="B243" s="221"/>
      <c r="C243" s="163"/>
      <c r="D243" s="164">
        <f t="shared" ref="D243:O243" si="41">SUBTOTAL(9,D244:D247)</f>
        <v>1164.1000000000001</v>
      </c>
      <c r="E243" s="164">
        <f t="shared" si="41"/>
        <v>1134.0999999999999</v>
      </c>
      <c r="F243" s="164">
        <f t="shared" si="41"/>
        <v>995.2</v>
      </c>
      <c r="G243" s="164">
        <f t="shared" si="41"/>
        <v>30</v>
      </c>
      <c r="H243" s="164">
        <f t="shared" si="41"/>
        <v>298.10000000000002</v>
      </c>
      <c r="I243" s="164">
        <f t="shared" si="41"/>
        <v>278.40000000000003</v>
      </c>
      <c r="J243" s="164">
        <f t="shared" si="41"/>
        <v>248.5</v>
      </c>
      <c r="K243" s="164">
        <f t="shared" si="41"/>
        <v>19.7</v>
      </c>
      <c r="L243" s="164">
        <f t="shared" si="41"/>
        <v>278.60000000000002</v>
      </c>
      <c r="M243" s="164">
        <f t="shared" si="41"/>
        <v>274.70000000000005</v>
      </c>
      <c r="N243" s="164">
        <f t="shared" si="41"/>
        <v>248.4</v>
      </c>
      <c r="O243" s="164">
        <f t="shared" si="41"/>
        <v>3.9</v>
      </c>
      <c r="P243" s="164">
        <f>SUM(L243/D243*100)</f>
        <v>23.932651834034875</v>
      </c>
      <c r="Q243" s="164">
        <f>SUM(L243/H243*100)</f>
        <v>93.458570949345855</v>
      </c>
    </row>
    <row r="244" spans="1:17" ht="30.6" customHeight="1" x14ac:dyDescent="0.25">
      <c r="A244" s="215"/>
      <c r="B244" s="165" t="s">
        <v>291</v>
      </c>
      <c r="C244" s="166" t="s">
        <v>285</v>
      </c>
      <c r="D244" s="162">
        <v>30</v>
      </c>
      <c r="E244" s="162">
        <v>30</v>
      </c>
      <c r="F244" s="162">
        <v>0</v>
      </c>
      <c r="G244" s="162">
        <v>0</v>
      </c>
      <c r="H244" s="162">
        <v>0</v>
      </c>
      <c r="I244" s="162">
        <v>0</v>
      </c>
      <c r="J244" s="162">
        <v>0</v>
      </c>
      <c r="K244" s="162">
        <v>0</v>
      </c>
      <c r="L244" s="162">
        <v>0</v>
      </c>
      <c r="M244" s="162">
        <v>0</v>
      </c>
      <c r="N244" s="162">
        <v>0</v>
      </c>
      <c r="O244" s="162">
        <v>0</v>
      </c>
      <c r="P244" s="162"/>
      <c r="Q244" s="83"/>
    </row>
    <row r="245" spans="1:17" ht="17.25" customHeight="1" x14ac:dyDescent="0.25">
      <c r="A245" s="215"/>
      <c r="B245" s="220" t="s">
        <v>348</v>
      </c>
      <c r="C245" s="166" t="s">
        <v>297</v>
      </c>
      <c r="D245" s="162">
        <v>1</v>
      </c>
      <c r="E245" s="162">
        <v>1</v>
      </c>
      <c r="F245" s="162">
        <v>0</v>
      </c>
      <c r="G245" s="162">
        <v>0</v>
      </c>
      <c r="H245" s="162">
        <v>0</v>
      </c>
      <c r="I245" s="162">
        <v>0</v>
      </c>
      <c r="J245" s="162">
        <v>0</v>
      </c>
      <c r="K245" s="162">
        <v>0</v>
      </c>
      <c r="L245" s="162">
        <v>0</v>
      </c>
      <c r="M245" s="162">
        <v>0</v>
      </c>
      <c r="N245" s="162">
        <v>0</v>
      </c>
      <c r="O245" s="162">
        <v>0</v>
      </c>
      <c r="P245" s="162"/>
      <c r="Q245" s="83"/>
    </row>
    <row r="246" spans="1:17" ht="18" customHeight="1" x14ac:dyDescent="0.3">
      <c r="A246" s="215"/>
      <c r="B246" s="220"/>
      <c r="C246" s="166" t="s">
        <v>285</v>
      </c>
      <c r="D246" s="162">
        <v>57.7</v>
      </c>
      <c r="E246" s="162">
        <v>28.3</v>
      </c>
      <c r="F246" s="162">
        <v>13.7</v>
      </c>
      <c r="G246" s="162">
        <v>29.4</v>
      </c>
      <c r="H246" s="162">
        <v>29.3</v>
      </c>
      <c r="I246" s="162">
        <v>9.6</v>
      </c>
      <c r="J246" s="162">
        <v>3.5</v>
      </c>
      <c r="K246" s="162">
        <v>19.7</v>
      </c>
      <c r="L246" s="162">
        <v>12</v>
      </c>
      <c r="M246" s="162">
        <v>8.1</v>
      </c>
      <c r="N246" s="162">
        <v>3.4</v>
      </c>
      <c r="O246" s="162">
        <v>3.9</v>
      </c>
      <c r="P246" s="164"/>
      <c r="Q246" s="164"/>
    </row>
    <row r="247" spans="1:17" ht="22.2" customHeight="1" x14ac:dyDescent="0.25">
      <c r="A247" s="215"/>
      <c r="B247" s="220"/>
      <c r="C247" s="166" t="s">
        <v>287</v>
      </c>
      <c r="D247" s="162">
        <v>1075.4000000000001</v>
      </c>
      <c r="E247" s="162">
        <v>1074.8</v>
      </c>
      <c r="F247" s="162">
        <v>981.5</v>
      </c>
      <c r="G247" s="162">
        <v>0.6</v>
      </c>
      <c r="H247" s="162">
        <v>268.8</v>
      </c>
      <c r="I247" s="162">
        <v>268.8</v>
      </c>
      <c r="J247" s="162">
        <v>245</v>
      </c>
      <c r="K247" s="162">
        <v>0</v>
      </c>
      <c r="L247" s="162">
        <v>266.60000000000002</v>
      </c>
      <c r="M247" s="162">
        <v>266.60000000000002</v>
      </c>
      <c r="N247" s="162">
        <v>245</v>
      </c>
      <c r="O247" s="162">
        <v>0</v>
      </c>
      <c r="P247" s="162"/>
      <c r="Q247" s="83"/>
    </row>
    <row r="248" spans="1:17" ht="31.95" customHeight="1" x14ac:dyDescent="0.3">
      <c r="A248" s="221" t="s">
        <v>69</v>
      </c>
      <c r="B248" s="221"/>
      <c r="C248" s="163"/>
      <c r="D248" s="164">
        <f>SUBTOTAL(9,D249:D252)</f>
        <v>2242.6</v>
      </c>
      <c r="E248" s="164">
        <f t="shared" ref="E248:O248" si="42">SUBTOTAL(9,E249:E252)</f>
        <v>1992.6000000000001</v>
      </c>
      <c r="F248" s="164">
        <f t="shared" si="42"/>
        <v>1441.1</v>
      </c>
      <c r="G248" s="164">
        <f t="shared" si="42"/>
        <v>250</v>
      </c>
      <c r="H248" s="164">
        <f t="shared" si="42"/>
        <v>586.20000000000005</v>
      </c>
      <c r="I248" s="164">
        <f t="shared" si="42"/>
        <v>564.20000000000005</v>
      </c>
      <c r="J248" s="164">
        <f t="shared" si="42"/>
        <v>391</v>
      </c>
      <c r="K248" s="164">
        <f t="shared" si="42"/>
        <v>22</v>
      </c>
      <c r="L248" s="164">
        <f t="shared" si="42"/>
        <v>558.9</v>
      </c>
      <c r="M248" s="164">
        <f t="shared" si="42"/>
        <v>537.79999999999995</v>
      </c>
      <c r="N248" s="164">
        <f t="shared" si="42"/>
        <v>376.4</v>
      </c>
      <c r="O248" s="164">
        <f t="shared" si="42"/>
        <v>21.099999999999998</v>
      </c>
      <c r="P248" s="164">
        <f>SUM(L248/D248*100)</f>
        <v>24.921965575671095</v>
      </c>
      <c r="Q248" s="164">
        <f>SUM(L248/H248*100)</f>
        <v>95.342886386898655</v>
      </c>
    </row>
    <row r="249" spans="1:17" x14ac:dyDescent="0.25">
      <c r="A249" s="215"/>
      <c r="B249" s="220" t="s">
        <v>299</v>
      </c>
      <c r="C249" s="166" t="s">
        <v>282</v>
      </c>
      <c r="D249" s="162">
        <v>170</v>
      </c>
      <c r="E249" s="162">
        <v>0</v>
      </c>
      <c r="F249" s="162">
        <v>0</v>
      </c>
      <c r="G249" s="162">
        <v>170</v>
      </c>
      <c r="H249" s="162">
        <v>0</v>
      </c>
      <c r="I249" s="162">
        <v>0</v>
      </c>
      <c r="J249" s="162">
        <v>0</v>
      </c>
      <c r="K249" s="162">
        <v>0</v>
      </c>
      <c r="L249" s="162">
        <v>0</v>
      </c>
      <c r="M249" s="162">
        <v>0</v>
      </c>
      <c r="N249" s="162">
        <v>0</v>
      </c>
      <c r="O249" s="162">
        <v>0</v>
      </c>
      <c r="P249" s="162"/>
      <c r="Q249" s="83"/>
    </row>
    <row r="250" spans="1:17" ht="15.6" x14ac:dyDescent="0.3">
      <c r="A250" s="215"/>
      <c r="B250" s="220"/>
      <c r="C250" s="166" t="s">
        <v>297</v>
      </c>
      <c r="D250" s="162">
        <v>1623</v>
      </c>
      <c r="E250" s="162">
        <v>1613</v>
      </c>
      <c r="F250" s="162">
        <v>1111.8</v>
      </c>
      <c r="G250" s="162">
        <v>10</v>
      </c>
      <c r="H250" s="162">
        <v>472.3</v>
      </c>
      <c r="I250" s="162">
        <v>469.3</v>
      </c>
      <c r="J250" s="162">
        <v>310</v>
      </c>
      <c r="K250" s="162">
        <v>3</v>
      </c>
      <c r="L250" s="162">
        <v>446.2</v>
      </c>
      <c r="M250" s="162">
        <v>443.3</v>
      </c>
      <c r="N250" s="162">
        <v>295.39999999999998</v>
      </c>
      <c r="O250" s="162">
        <v>2.9</v>
      </c>
      <c r="P250" s="164"/>
      <c r="Q250" s="164"/>
    </row>
    <row r="251" spans="1:17" ht="15" customHeight="1" x14ac:dyDescent="0.3">
      <c r="A251" s="215"/>
      <c r="B251" s="220"/>
      <c r="C251" s="166" t="s">
        <v>285</v>
      </c>
      <c r="D251" s="162">
        <v>89.4</v>
      </c>
      <c r="E251" s="162">
        <v>19.399999999999999</v>
      </c>
      <c r="F251" s="162">
        <v>0</v>
      </c>
      <c r="G251" s="162">
        <v>70</v>
      </c>
      <c r="H251" s="162">
        <v>23.9</v>
      </c>
      <c r="I251" s="162">
        <v>4.9000000000000004</v>
      </c>
      <c r="J251" s="162">
        <v>0</v>
      </c>
      <c r="K251" s="162">
        <v>19</v>
      </c>
      <c r="L251" s="162">
        <v>22.7</v>
      </c>
      <c r="M251" s="162">
        <v>4.5</v>
      </c>
      <c r="N251" s="162">
        <v>0</v>
      </c>
      <c r="O251" s="162">
        <v>18.2</v>
      </c>
      <c r="P251" s="164"/>
      <c r="Q251" s="164"/>
    </row>
    <row r="252" spans="1:17" x14ac:dyDescent="0.25">
      <c r="A252" s="215"/>
      <c r="B252" s="220"/>
      <c r="C252" s="166" t="s">
        <v>287</v>
      </c>
      <c r="D252" s="162">
        <v>360.2</v>
      </c>
      <c r="E252" s="162">
        <v>360.2</v>
      </c>
      <c r="F252" s="162">
        <v>329.3</v>
      </c>
      <c r="G252" s="162">
        <v>0</v>
      </c>
      <c r="H252" s="162">
        <v>90</v>
      </c>
      <c r="I252" s="162">
        <v>90</v>
      </c>
      <c r="J252" s="162">
        <v>81</v>
      </c>
      <c r="K252" s="162">
        <v>0</v>
      </c>
      <c r="L252" s="162">
        <v>90</v>
      </c>
      <c r="M252" s="162">
        <v>90</v>
      </c>
      <c r="N252" s="162">
        <v>81</v>
      </c>
      <c r="O252" s="162">
        <v>0</v>
      </c>
      <c r="P252" s="162"/>
      <c r="Q252" s="83"/>
    </row>
    <row r="253" spans="1:17" ht="31.95" customHeight="1" x14ac:dyDescent="0.3">
      <c r="A253" s="221" t="s">
        <v>322</v>
      </c>
      <c r="B253" s="221"/>
      <c r="C253" s="163"/>
      <c r="D253" s="164">
        <f t="shared" ref="D253:O253" si="43">SUBTOTAL(9,D254:D257)</f>
        <v>2600.8000000000002</v>
      </c>
      <c r="E253" s="164">
        <f t="shared" si="43"/>
        <v>2597.1999999999998</v>
      </c>
      <c r="F253" s="164">
        <f t="shared" si="43"/>
        <v>2212</v>
      </c>
      <c r="G253" s="164">
        <f t="shared" si="43"/>
        <v>3.6</v>
      </c>
      <c r="H253" s="164">
        <f t="shared" si="43"/>
        <v>674.80000000000007</v>
      </c>
      <c r="I253" s="164">
        <f t="shared" si="43"/>
        <v>671.2</v>
      </c>
      <c r="J253" s="164">
        <f t="shared" si="43"/>
        <v>552.70000000000005</v>
      </c>
      <c r="K253" s="164">
        <f t="shared" si="43"/>
        <v>3.6</v>
      </c>
      <c r="L253" s="164">
        <f t="shared" si="43"/>
        <v>437.1</v>
      </c>
      <c r="M253" s="164">
        <f t="shared" si="43"/>
        <v>433.5</v>
      </c>
      <c r="N253" s="164">
        <f t="shared" si="43"/>
        <v>354.9</v>
      </c>
      <c r="O253" s="164">
        <f t="shared" si="43"/>
        <v>3.6</v>
      </c>
      <c r="P253" s="164">
        <f>SUM(L253/D253*100)</f>
        <v>16.806367271608735</v>
      </c>
      <c r="Q253" s="164">
        <f>SUM(L253/H253*100)</f>
        <v>64.774748073503247</v>
      </c>
    </row>
    <row r="254" spans="1:17" x14ac:dyDescent="0.25">
      <c r="A254" s="215"/>
      <c r="B254" s="220" t="s">
        <v>281</v>
      </c>
      <c r="C254" s="166" t="s">
        <v>283</v>
      </c>
      <c r="D254" s="162">
        <v>1137.5999999999999</v>
      </c>
      <c r="E254" s="162">
        <v>1137.5999999999999</v>
      </c>
      <c r="F254" s="162">
        <v>1094.5</v>
      </c>
      <c r="G254" s="162">
        <v>0</v>
      </c>
      <c r="H254" s="162">
        <v>286</v>
      </c>
      <c r="I254" s="162">
        <v>286</v>
      </c>
      <c r="J254" s="162">
        <v>273.60000000000002</v>
      </c>
      <c r="K254" s="162">
        <v>0</v>
      </c>
      <c r="L254" s="162">
        <v>174.3</v>
      </c>
      <c r="M254" s="162">
        <v>174.3</v>
      </c>
      <c r="N254" s="162">
        <v>169.2</v>
      </c>
      <c r="O254" s="162">
        <v>0</v>
      </c>
      <c r="P254" s="83"/>
      <c r="Q254" s="83"/>
    </row>
    <row r="255" spans="1:17" x14ac:dyDescent="0.25">
      <c r="A255" s="215"/>
      <c r="B255" s="220"/>
      <c r="C255" s="166" t="s">
        <v>297</v>
      </c>
      <c r="D255" s="162">
        <v>134.69999999999999</v>
      </c>
      <c r="E255" s="162">
        <v>134.69999999999999</v>
      </c>
      <c r="F255" s="162">
        <v>17.5</v>
      </c>
      <c r="G255" s="162">
        <v>0</v>
      </c>
      <c r="H255" s="162">
        <v>37.1</v>
      </c>
      <c r="I255" s="162">
        <v>37.1</v>
      </c>
      <c r="J255" s="162">
        <v>4</v>
      </c>
      <c r="K255" s="162">
        <v>0</v>
      </c>
      <c r="L255" s="162">
        <v>32.200000000000003</v>
      </c>
      <c r="M255" s="162">
        <v>32.200000000000003</v>
      </c>
      <c r="N255" s="162">
        <v>4</v>
      </c>
      <c r="O255" s="162">
        <v>0</v>
      </c>
      <c r="P255" s="83"/>
      <c r="Q255" s="83"/>
    </row>
    <row r="256" spans="1:17" x14ac:dyDescent="0.25">
      <c r="A256" s="215"/>
      <c r="B256" s="220"/>
      <c r="C256" s="166" t="s">
        <v>285</v>
      </c>
      <c r="D256" s="162">
        <v>1300.5</v>
      </c>
      <c r="E256" s="162">
        <v>1296.9000000000001</v>
      </c>
      <c r="F256" s="162">
        <v>1072.4000000000001</v>
      </c>
      <c r="G256" s="162">
        <v>3.6</v>
      </c>
      <c r="H256" s="162">
        <v>344.6</v>
      </c>
      <c r="I256" s="162">
        <v>341</v>
      </c>
      <c r="J256" s="162">
        <v>268.10000000000002</v>
      </c>
      <c r="K256" s="162">
        <v>3.6</v>
      </c>
      <c r="L256" s="162">
        <v>223.5</v>
      </c>
      <c r="M256" s="162">
        <v>219.9</v>
      </c>
      <c r="N256" s="162">
        <v>174.7</v>
      </c>
      <c r="O256" s="162">
        <v>3.6</v>
      </c>
      <c r="P256" s="83"/>
      <c r="Q256" s="83"/>
    </row>
    <row r="257" spans="1:17" x14ac:dyDescent="0.25">
      <c r="A257" s="215"/>
      <c r="B257" s="220"/>
      <c r="C257" s="166" t="s">
        <v>287</v>
      </c>
      <c r="D257" s="162">
        <v>28</v>
      </c>
      <c r="E257" s="162">
        <v>28</v>
      </c>
      <c r="F257" s="162">
        <v>27.6</v>
      </c>
      <c r="G257" s="162">
        <v>0</v>
      </c>
      <c r="H257" s="162">
        <v>7.1</v>
      </c>
      <c r="I257" s="162">
        <v>7.1</v>
      </c>
      <c r="J257" s="162">
        <v>7</v>
      </c>
      <c r="K257" s="162">
        <v>0</v>
      </c>
      <c r="L257" s="162">
        <v>7.1</v>
      </c>
      <c r="M257" s="162">
        <v>7.1</v>
      </c>
      <c r="N257" s="162">
        <v>7</v>
      </c>
      <c r="O257" s="162">
        <v>0</v>
      </c>
      <c r="P257" s="83"/>
      <c r="Q257" s="83"/>
    </row>
    <row r="258" spans="1:17" ht="32.4" customHeight="1" x14ac:dyDescent="0.3">
      <c r="A258" s="221" t="s">
        <v>323</v>
      </c>
      <c r="B258" s="221"/>
      <c r="C258" s="163"/>
      <c r="D258" s="164">
        <f t="shared" ref="D258:O258" si="44">SUBTOTAL(9,D259:D259)</f>
        <v>832.6</v>
      </c>
      <c r="E258" s="164">
        <f t="shared" si="44"/>
        <v>189</v>
      </c>
      <c r="F258" s="164">
        <f t="shared" si="44"/>
        <v>0</v>
      </c>
      <c r="G258" s="164">
        <f t="shared" si="44"/>
        <v>643.6</v>
      </c>
      <c r="H258" s="164">
        <f t="shared" si="44"/>
        <v>210.9</v>
      </c>
      <c r="I258" s="164">
        <f t="shared" si="44"/>
        <v>50</v>
      </c>
      <c r="J258" s="164">
        <f t="shared" si="44"/>
        <v>0</v>
      </c>
      <c r="K258" s="164">
        <f t="shared" si="44"/>
        <v>160.9</v>
      </c>
      <c r="L258" s="164">
        <f t="shared" si="44"/>
        <v>203.5</v>
      </c>
      <c r="M258" s="164">
        <f t="shared" si="44"/>
        <v>42.6</v>
      </c>
      <c r="N258" s="164">
        <f t="shared" si="44"/>
        <v>0</v>
      </c>
      <c r="O258" s="164">
        <f t="shared" si="44"/>
        <v>160.9</v>
      </c>
      <c r="P258" s="164">
        <f>SUM(L258/D258*100)</f>
        <v>24.441508527504201</v>
      </c>
      <c r="Q258" s="164">
        <f>SUM(L258/H258*100)</f>
        <v>96.491228070175438</v>
      </c>
    </row>
    <row r="259" spans="1:17" ht="61.2" customHeight="1" x14ac:dyDescent="0.25">
      <c r="A259" s="165"/>
      <c r="B259" s="165" t="s">
        <v>307</v>
      </c>
      <c r="C259" s="166" t="s">
        <v>285</v>
      </c>
      <c r="D259" s="162">
        <v>832.6</v>
      </c>
      <c r="E259" s="162">
        <v>189</v>
      </c>
      <c r="F259" s="162">
        <v>0</v>
      </c>
      <c r="G259" s="162">
        <v>643.6</v>
      </c>
      <c r="H259" s="162">
        <v>210.9</v>
      </c>
      <c r="I259" s="162">
        <v>50</v>
      </c>
      <c r="J259" s="162">
        <v>0</v>
      </c>
      <c r="K259" s="162">
        <v>160.9</v>
      </c>
      <c r="L259" s="162">
        <v>203.5</v>
      </c>
      <c r="M259" s="162">
        <v>42.6</v>
      </c>
      <c r="N259" s="162">
        <v>0</v>
      </c>
      <c r="O259" s="162">
        <v>160.9</v>
      </c>
      <c r="P259" s="83"/>
      <c r="Q259" s="83"/>
    </row>
    <row r="260" spans="1:17" ht="31.95" customHeight="1" x14ac:dyDescent="0.3">
      <c r="A260" s="221" t="s">
        <v>324</v>
      </c>
      <c r="B260" s="221"/>
      <c r="C260" s="163"/>
      <c r="D260" s="164">
        <f t="shared" ref="D260:O260" si="45">SUBTOTAL(9,D261:D262)</f>
        <v>370</v>
      </c>
      <c r="E260" s="164">
        <f t="shared" si="45"/>
        <v>320</v>
      </c>
      <c r="F260" s="164">
        <f t="shared" si="45"/>
        <v>226.6</v>
      </c>
      <c r="G260" s="164">
        <f t="shared" si="45"/>
        <v>50</v>
      </c>
      <c r="H260" s="164">
        <f t="shared" si="45"/>
        <v>120.7</v>
      </c>
      <c r="I260" s="164">
        <f t="shared" si="45"/>
        <v>70.7</v>
      </c>
      <c r="J260" s="164">
        <f t="shared" si="45"/>
        <v>56.6</v>
      </c>
      <c r="K260" s="164">
        <f t="shared" si="45"/>
        <v>50</v>
      </c>
      <c r="L260" s="164">
        <f t="shared" si="45"/>
        <v>52.8</v>
      </c>
      <c r="M260" s="164">
        <f t="shared" si="45"/>
        <v>52.8</v>
      </c>
      <c r="N260" s="164">
        <f t="shared" si="45"/>
        <v>48.1</v>
      </c>
      <c r="O260" s="164">
        <f t="shared" si="45"/>
        <v>0</v>
      </c>
      <c r="P260" s="164">
        <f>SUM(L260/D260*100)</f>
        <v>14.270270270270268</v>
      </c>
      <c r="Q260" s="164">
        <f>SUM(L260/H260*100)</f>
        <v>43.744821872410931</v>
      </c>
    </row>
    <row r="261" spans="1:17" ht="17.399999999999999" customHeight="1" x14ac:dyDescent="0.25">
      <c r="A261" s="215"/>
      <c r="B261" s="220" t="s">
        <v>299</v>
      </c>
      <c r="C261" s="166" t="s">
        <v>297</v>
      </c>
      <c r="D261" s="162">
        <v>1</v>
      </c>
      <c r="E261" s="162">
        <v>1</v>
      </c>
      <c r="F261" s="162">
        <v>0</v>
      </c>
      <c r="G261" s="162">
        <v>0</v>
      </c>
      <c r="H261" s="162">
        <v>0.3</v>
      </c>
      <c r="I261" s="162">
        <v>0.3</v>
      </c>
      <c r="J261" s="162">
        <v>0</v>
      </c>
      <c r="K261" s="162">
        <v>0</v>
      </c>
      <c r="L261" s="162">
        <v>0</v>
      </c>
      <c r="M261" s="162">
        <v>0</v>
      </c>
      <c r="N261" s="162">
        <v>0</v>
      </c>
      <c r="O261" s="162">
        <v>0</v>
      </c>
      <c r="P261" s="83"/>
      <c r="Q261" s="83"/>
    </row>
    <row r="262" spans="1:17" ht="20.399999999999999" customHeight="1" x14ac:dyDescent="0.25">
      <c r="A262" s="215"/>
      <c r="B262" s="220"/>
      <c r="C262" s="166" t="s">
        <v>285</v>
      </c>
      <c r="D262" s="162">
        <v>369</v>
      </c>
      <c r="E262" s="162">
        <v>319</v>
      </c>
      <c r="F262" s="162">
        <v>226.6</v>
      </c>
      <c r="G262" s="162">
        <v>50</v>
      </c>
      <c r="H262" s="162">
        <v>120.4</v>
      </c>
      <c r="I262" s="162">
        <v>70.400000000000006</v>
      </c>
      <c r="J262" s="162">
        <v>56.6</v>
      </c>
      <c r="K262" s="162">
        <v>50</v>
      </c>
      <c r="L262" s="162">
        <v>52.8</v>
      </c>
      <c r="M262" s="162">
        <v>52.8</v>
      </c>
      <c r="N262" s="162">
        <v>48.1</v>
      </c>
      <c r="O262" s="162">
        <v>0</v>
      </c>
      <c r="P262" s="83"/>
      <c r="Q262" s="83"/>
    </row>
    <row r="263" spans="1:17" ht="19.2" customHeight="1" x14ac:dyDescent="0.3">
      <c r="A263" s="221" t="s">
        <v>325</v>
      </c>
      <c r="B263" s="221"/>
      <c r="C263" s="163"/>
      <c r="D263" s="164">
        <f t="shared" ref="D263:O263" si="46">SUBTOTAL(9,D264:D264)</f>
        <v>133</v>
      </c>
      <c r="E263" s="164">
        <f t="shared" si="46"/>
        <v>19.8</v>
      </c>
      <c r="F263" s="164">
        <f t="shared" si="46"/>
        <v>0</v>
      </c>
      <c r="G263" s="164">
        <f t="shared" si="46"/>
        <v>113.2</v>
      </c>
      <c r="H263" s="164">
        <f t="shared" si="46"/>
        <v>33.5</v>
      </c>
      <c r="I263" s="164">
        <f t="shared" si="46"/>
        <v>5.0999999999999996</v>
      </c>
      <c r="J263" s="164">
        <f t="shared" si="46"/>
        <v>0</v>
      </c>
      <c r="K263" s="164">
        <f t="shared" si="46"/>
        <v>28.4</v>
      </c>
      <c r="L263" s="164">
        <f t="shared" si="46"/>
        <v>33</v>
      </c>
      <c r="M263" s="164">
        <f t="shared" si="46"/>
        <v>4.7</v>
      </c>
      <c r="N263" s="164">
        <f t="shared" si="46"/>
        <v>0</v>
      </c>
      <c r="O263" s="164">
        <f t="shared" si="46"/>
        <v>28.3</v>
      </c>
      <c r="P263" s="164">
        <f>SUM(L263/D263*100)</f>
        <v>24.81203007518797</v>
      </c>
      <c r="Q263" s="164">
        <f>SUM(L263/H263*100)</f>
        <v>98.507462686567166</v>
      </c>
    </row>
    <row r="264" spans="1:17" ht="58.95" customHeight="1" x14ac:dyDescent="0.25">
      <c r="A264" s="165"/>
      <c r="B264" s="165" t="s">
        <v>348</v>
      </c>
      <c r="C264" s="166" t="s">
        <v>285</v>
      </c>
      <c r="D264" s="162">
        <v>133</v>
      </c>
      <c r="E264" s="162">
        <v>19.8</v>
      </c>
      <c r="F264" s="162">
        <v>0</v>
      </c>
      <c r="G264" s="162">
        <v>113.2</v>
      </c>
      <c r="H264" s="162">
        <v>33.5</v>
      </c>
      <c r="I264" s="162">
        <v>5.0999999999999996</v>
      </c>
      <c r="J264" s="162">
        <v>0</v>
      </c>
      <c r="K264" s="162">
        <v>28.4</v>
      </c>
      <c r="L264" s="162">
        <v>33</v>
      </c>
      <c r="M264" s="162">
        <v>4.7</v>
      </c>
      <c r="N264" s="162">
        <v>0</v>
      </c>
      <c r="O264" s="162">
        <v>28.3</v>
      </c>
      <c r="P264" s="83"/>
      <c r="Q264" s="83"/>
    </row>
    <row r="265" spans="1:17" ht="33.6" customHeight="1" x14ac:dyDescent="0.3">
      <c r="A265" s="221" t="s">
        <v>254</v>
      </c>
      <c r="B265" s="221"/>
      <c r="C265" s="163"/>
      <c r="D265" s="164">
        <f t="shared" ref="D265:O265" si="47">SUBTOTAL(9,D266:D267)</f>
        <v>618</v>
      </c>
      <c r="E265" s="164">
        <f t="shared" si="47"/>
        <v>618</v>
      </c>
      <c r="F265" s="164">
        <f t="shared" si="47"/>
        <v>434.8</v>
      </c>
      <c r="G265" s="164">
        <f t="shared" si="47"/>
        <v>0</v>
      </c>
      <c r="H265" s="164">
        <f t="shared" si="47"/>
        <v>0</v>
      </c>
      <c r="I265" s="164">
        <f t="shared" si="47"/>
        <v>0</v>
      </c>
      <c r="J265" s="164">
        <f t="shared" si="47"/>
        <v>0</v>
      </c>
      <c r="K265" s="164">
        <f t="shared" si="47"/>
        <v>0</v>
      </c>
      <c r="L265" s="164">
        <f t="shared" si="47"/>
        <v>0</v>
      </c>
      <c r="M265" s="164">
        <f t="shared" si="47"/>
        <v>0</v>
      </c>
      <c r="N265" s="164">
        <f t="shared" si="47"/>
        <v>0</v>
      </c>
      <c r="O265" s="164">
        <f t="shared" si="47"/>
        <v>0</v>
      </c>
      <c r="P265" s="164">
        <f>SUM(L265/D265*100)</f>
        <v>0</v>
      </c>
      <c r="Q265" s="164"/>
    </row>
    <row r="266" spans="1:17" x14ac:dyDescent="0.25">
      <c r="A266" s="215"/>
      <c r="B266" s="220" t="s">
        <v>281</v>
      </c>
      <c r="C266" s="166" t="s">
        <v>297</v>
      </c>
      <c r="D266" s="162">
        <v>80.7</v>
      </c>
      <c r="E266" s="162">
        <v>80.7</v>
      </c>
      <c r="F266" s="162">
        <v>6</v>
      </c>
      <c r="G266" s="162">
        <v>0</v>
      </c>
      <c r="H266" s="162">
        <v>0</v>
      </c>
      <c r="I266" s="162">
        <v>0</v>
      </c>
      <c r="J266" s="162">
        <v>0</v>
      </c>
      <c r="K266" s="162">
        <v>0</v>
      </c>
      <c r="L266" s="162">
        <v>0</v>
      </c>
      <c r="M266" s="162">
        <v>0</v>
      </c>
      <c r="N266" s="162">
        <v>0</v>
      </c>
      <c r="O266" s="162">
        <v>0</v>
      </c>
      <c r="P266" s="83"/>
      <c r="Q266" s="83"/>
    </row>
    <row r="267" spans="1:17" x14ac:dyDescent="0.25">
      <c r="A267" s="215"/>
      <c r="B267" s="220"/>
      <c r="C267" s="166" t="s">
        <v>285</v>
      </c>
      <c r="D267" s="162">
        <v>537.29999999999995</v>
      </c>
      <c r="E267" s="162">
        <v>537.29999999999995</v>
      </c>
      <c r="F267" s="162">
        <v>428.8</v>
      </c>
      <c r="G267" s="162">
        <v>0</v>
      </c>
      <c r="H267" s="162">
        <v>0</v>
      </c>
      <c r="I267" s="162">
        <v>0</v>
      </c>
      <c r="J267" s="162">
        <v>0</v>
      </c>
      <c r="K267" s="162">
        <v>0</v>
      </c>
      <c r="L267" s="162">
        <v>0</v>
      </c>
      <c r="M267" s="162">
        <v>0</v>
      </c>
      <c r="N267" s="162">
        <v>0</v>
      </c>
      <c r="O267" s="162">
        <v>0</v>
      </c>
      <c r="P267" s="83"/>
      <c r="Q267" s="83"/>
    </row>
    <row r="268" spans="1:17" ht="15.9" customHeight="1" x14ac:dyDescent="0.3">
      <c r="A268" s="223" t="s">
        <v>83</v>
      </c>
      <c r="B268" s="223"/>
      <c r="C268" s="223"/>
      <c r="D268" s="167">
        <f>SUM(D10,D63,D68,D74,D80,D86,D91,D97,D103,D109,D115,D120,D125,D130,D135,D141,D147,D153,D156,D160,D164,D166,D168,D172,D178,D183,D188,D194,D199,D202,D205,D208,D214,D221,D225,D228,D231,D235,D238,D241,D243,D248,D253,D258,D260,D263,D265)</f>
        <v>172368.89999999997</v>
      </c>
      <c r="E268" s="167">
        <f>SUM(E10,E63,E68,E74,E80,E86,E91,E97,E103,E109,E115,E120,E125,E130,E135,E141,E147,E153,E156,E160,E164,E166,E168,E172,E178,E183,E188,E194,E199,E202,E205,E208,E214,E221,E225,E228,E231,E235,E238,E241,E243,E248,E253,E258,E260,E263,E265)</f>
        <v>127659.59999999999</v>
      </c>
      <c r="F268" s="167">
        <f>SUM(F10,F63,F68,F74,F80,F86,F91,F97,F103,F109,F115,F120,F125,F130,F135,F141,F147,F153,F156,F160,F164,F166,F168,F172,F178,F183,F188,F194,F199,F202,F205,F208,F214,F221,F225,F228,F231,F235,F238,F241,F243,F248,F253,F258,F260,F263,F265)</f>
        <v>74840.900000000023</v>
      </c>
      <c r="G268" s="167">
        <f>SUM(G10,G63,G68,G74,G80,G86,G91,G97,G103,G109,G115,G120,G125,G130,G135,G141,G147,G153,G156,G160,G164,G166,G168,G172,G178,G183,G188,G194,G199,G202,G205,G208,G214,G221,G225,G228,G231,G235,G238,G241,G243,G248,G253,G258,G260,G263,G265)</f>
        <v>44709.299999999996</v>
      </c>
      <c r="H268" s="167">
        <f t="shared" ref="H268:O268" si="48">SUBTOTAL(9,H10:H267)</f>
        <v>45342.8</v>
      </c>
      <c r="I268" s="167">
        <f t="shared" si="48"/>
        <v>32794.599999999984</v>
      </c>
      <c r="J268" s="167">
        <f t="shared" si="48"/>
        <v>17184.699999999997</v>
      </c>
      <c r="K268" s="167">
        <f t="shared" si="48"/>
        <v>12548.2</v>
      </c>
      <c r="L268" s="167">
        <f t="shared" si="48"/>
        <v>29415.800000000014</v>
      </c>
      <c r="M268" s="167">
        <f t="shared" si="48"/>
        <v>22521.500000000015</v>
      </c>
      <c r="N268" s="167">
        <f t="shared" si="48"/>
        <v>12815.199999999995</v>
      </c>
      <c r="O268" s="167">
        <f t="shared" si="48"/>
        <v>6894.3</v>
      </c>
      <c r="P268" s="164">
        <f>SUM(L268/D268*100)</f>
        <v>17.065607542892032</v>
      </c>
      <c r="Q268" s="164">
        <f>SUM(L268/H268*100)</f>
        <v>64.874246848452259</v>
      </c>
    </row>
    <row r="271" spans="1:17" x14ac:dyDescent="0.25">
      <c r="H271" s="20"/>
      <c r="I271" s="20"/>
      <c r="J271" s="20"/>
    </row>
    <row r="272" spans="1:17" x14ac:dyDescent="0.25">
      <c r="D272" s="146"/>
      <c r="E272" s="146"/>
      <c r="F272" s="146"/>
      <c r="G272" s="146"/>
      <c r="H272" s="146"/>
      <c r="I272" s="146"/>
      <c r="J272" s="146"/>
      <c r="K272" s="146"/>
      <c r="L272" s="146"/>
      <c r="M272" s="146"/>
      <c r="N272" s="146"/>
      <c r="O272" s="146"/>
    </row>
  </sheetData>
  <sheetProtection selectLockedCells="1"/>
  <mergeCells count="163">
    <mergeCell ref="A214:B214"/>
    <mergeCell ref="A221:B221"/>
    <mergeCell ref="A225:B225"/>
    <mergeCell ref="A228:B228"/>
    <mergeCell ref="A231:B231"/>
    <mergeCell ref="A235:B235"/>
    <mergeCell ref="A215:A220"/>
    <mergeCell ref="B215:B219"/>
    <mergeCell ref="A222:A224"/>
    <mergeCell ref="B222:B224"/>
    <mergeCell ref="A226:A227"/>
    <mergeCell ref="B226:B227"/>
    <mergeCell ref="A164:B164"/>
    <mergeCell ref="A166:B166"/>
    <mergeCell ref="A168:B168"/>
    <mergeCell ref="A203:A204"/>
    <mergeCell ref="B203:B204"/>
    <mergeCell ref="A169:A171"/>
    <mergeCell ref="B169:B171"/>
    <mergeCell ref="A173:A177"/>
    <mergeCell ref="B173:B177"/>
    <mergeCell ref="A179:A182"/>
    <mergeCell ref="B179:B182"/>
    <mergeCell ref="A172:B172"/>
    <mergeCell ref="A178:B178"/>
    <mergeCell ref="A135:B135"/>
    <mergeCell ref="A141:B141"/>
    <mergeCell ref="A147:B147"/>
    <mergeCell ref="A268:C268"/>
    <mergeCell ref="A10:B10"/>
    <mergeCell ref="A63:B63"/>
    <mergeCell ref="A68:B68"/>
    <mergeCell ref="A74:B74"/>
    <mergeCell ref="A80:B80"/>
    <mergeCell ref="A86:B86"/>
    <mergeCell ref="A91:B91"/>
    <mergeCell ref="A97:B97"/>
    <mergeCell ref="A103:B103"/>
    <mergeCell ref="A254:A257"/>
    <mergeCell ref="B254:B257"/>
    <mergeCell ref="A261:A262"/>
    <mergeCell ref="B261:B262"/>
    <mergeCell ref="A266:A267"/>
    <mergeCell ref="B266:B267"/>
    <mergeCell ref="A260:B260"/>
    <mergeCell ref="A263:B263"/>
    <mergeCell ref="A183:B183"/>
    <mergeCell ref="A188:B188"/>
    <mergeCell ref="A194:B194"/>
    <mergeCell ref="A265:B265"/>
    <mergeCell ref="A239:A240"/>
    <mergeCell ref="B239:B240"/>
    <mergeCell ref="A244:A247"/>
    <mergeCell ref="B245:B247"/>
    <mergeCell ref="A249:A252"/>
    <mergeCell ref="B249:B252"/>
    <mergeCell ref="A229:A230"/>
    <mergeCell ref="B229:B230"/>
    <mergeCell ref="A232:A234"/>
    <mergeCell ref="B233:B234"/>
    <mergeCell ref="A236:A237"/>
    <mergeCell ref="B236:B237"/>
    <mergeCell ref="A238:B238"/>
    <mergeCell ref="A241:B241"/>
    <mergeCell ref="A243:B243"/>
    <mergeCell ref="A248:B248"/>
    <mergeCell ref="A253:B253"/>
    <mergeCell ref="A258:B258"/>
    <mergeCell ref="A206:A207"/>
    <mergeCell ref="B206:B207"/>
    <mergeCell ref="A209:A213"/>
    <mergeCell ref="B209:B211"/>
    <mergeCell ref="A208:B208"/>
    <mergeCell ref="A184:A187"/>
    <mergeCell ref="B184:B187"/>
    <mergeCell ref="B189:B192"/>
    <mergeCell ref="A195:A198"/>
    <mergeCell ref="B195:B198"/>
    <mergeCell ref="A200:A201"/>
    <mergeCell ref="B200:B201"/>
    <mergeCell ref="A189:A193"/>
    <mergeCell ref="A199:B199"/>
    <mergeCell ref="A202:B202"/>
    <mergeCell ref="A205:B205"/>
    <mergeCell ref="A157:A159"/>
    <mergeCell ref="B157:B159"/>
    <mergeCell ref="A161:A163"/>
    <mergeCell ref="B161:B163"/>
    <mergeCell ref="A136:A140"/>
    <mergeCell ref="B136:B140"/>
    <mergeCell ref="A142:A146"/>
    <mergeCell ref="B142:B146"/>
    <mergeCell ref="A148:A152"/>
    <mergeCell ref="B148:B152"/>
    <mergeCell ref="A153:B153"/>
    <mergeCell ref="A156:B156"/>
    <mergeCell ref="A160:B160"/>
    <mergeCell ref="A154:A155"/>
    <mergeCell ref="B154:B155"/>
    <mergeCell ref="A126:A129"/>
    <mergeCell ref="B126:B129"/>
    <mergeCell ref="A131:A134"/>
    <mergeCell ref="B131:B134"/>
    <mergeCell ref="A104:A108"/>
    <mergeCell ref="B104:B108"/>
    <mergeCell ref="A110:A114"/>
    <mergeCell ref="B110:B114"/>
    <mergeCell ref="A116:A119"/>
    <mergeCell ref="B116:B119"/>
    <mergeCell ref="A109:B109"/>
    <mergeCell ref="A115:B115"/>
    <mergeCell ref="A120:B120"/>
    <mergeCell ref="A125:B125"/>
    <mergeCell ref="A130:B130"/>
    <mergeCell ref="A98:A102"/>
    <mergeCell ref="B98:B102"/>
    <mergeCell ref="A69:A73"/>
    <mergeCell ref="B69:B73"/>
    <mergeCell ref="A75:A79"/>
    <mergeCell ref="B75:B79"/>
    <mergeCell ref="A81:A85"/>
    <mergeCell ref="B81:B85"/>
    <mergeCell ref="A121:A124"/>
    <mergeCell ref="B121:B124"/>
    <mergeCell ref="A64:A67"/>
    <mergeCell ref="B64:B66"/>
    <mergeCell ref="G7:G8"/>
    <mergeCell ref="I7:J7"/>
    <mergeCell ref="K7:K8"/>
    <mergeCell ref="A87:A90"/>
    <mergeCell ref="B87:B90"/>
    <mergeCell ref="A92:A96"/>
    <mergeCell ref="B92:B96"/>
    <mergeCell ref="A11:A62"/>
    <mergeCell ref="B11:B17"/>
    <mergeCell ref="B18:B23"/>
    <mergeCell ref="B24:B32"/>
    <mergeCell ref="B33:B36"/>
    <mergeCell ref="B37:B43"/>
    <mergeCell ref="B44:B51"/>
    <mergeCell ref="B53:B55"/>
    <mergeCell ref="B56:B62"/>
    <mergeCell ref="P1:Q1"/>
    <mergeCell ref="A3:O3"/>
    <mergeCell ref="A4:M4"/>
    <mergeCell ref="A5:A8"/>
    <mergeCell ref="B5:B8"/>
    <mergeCell ref="C5:C8"/>
    <mergeCell ref="D5:G5"/>
    <mergeCell ref="H5:K5"/>
    <mergeCell ref="L5:O5"/>
    <mergeCell ref="M7:N7"/>
    <mergeCell ref="O7:O8"/>
    <mergeCell ref="P5:Q5"/>
    <mergeCell ref="D6:D8"/>
    <mergeCell ref="E6:G6"/>
    <mergeCell ref="H6:H8"/>
    <mergeCell ref="I6:K6"/>
    <mergeCell ref="L6:L8"/>
    <mergeCell ref="M6:O6"/>
    <mergeCell ref="P6:P8"/>
    <mergeCell ref="Q6:Q8"/>
    <mergeCell ref="E7:F7"/>
  </mergeCells>
  <conditionalFormatting sqref="D268:H268 L268">
    <cfRule type="cellIs" dxfId="1" priority="1" stopIfTrue="1" operator="equal">
      <formula>0</formula>
    </cfRule>
  </conditionalFormatting>
  <pageMargins left="0" right="0" top="0" bottom="0" header="0" footer="0"/>
  <pageSetup paperSize="9" fitToHeight="0" orientation="landscape" horizontalDpi="300" verticalDpi="300" r:id="rId1"/>
  <headerFooter differentFirst="1" alignWithMargins="0">
    <oddHeader>&amp;C&amp;P&amp;R4 lentelė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S22"/>
  <sheetViews>
    <sheetView showZeros="0" zoomScaleNormal="100" workbookViewId="0"/>
  </sheetViews>
  <sheetFormatPr defaultColWidth="8.88671875" defaultRowHeight="15" x14ac:dyDescent="0.25"/>
  <cols>
    <col min="1" max="1" width="5.109375" style="10" customWidth="1"/>
    <col min="2" max="2" width="23.44140625" style="10" customWidth="1"/>
    <col min="3" max="3" width="10.6640625" style="10" customWidth="1"/>
    <col min="4" max="4" width="11.33203125" style="10" customWidth="1"/>
    <col min="5" max="5" width="13.6640625" style="10" customWidth="1"/>
    <col min="6" max="6" width="9.88671875" style="10" bestFit="1" customWidth="1"/>
    <col min="7" max="7" width="9.6640625" style="10" customWidth="1"/>
    <col min="8" max="8" width="10.6640625" style="10" customWidth="1"/>
    <col min="9" max="9" width="13.44140625" style="10" customWidth="1"/>
    <col min="10" max="10" width="10.6640625" style="10" customWidth="1"/>
    <col min="11" max="11" width="11.5546875" style="10" customWidth="1"/>
    <col min="12" max="12" width="10.33203125" style="10" customWidth="1"/>
    <col min="13" max="13" width="13.6640625" style="10" customWidth="1"/>
    <col min="14" max="14" width="8.6640625" style="10" customWidth="1"/>
    <col min="15" max="15" width="8" style="10" customWidth="1"/>
    <col min="16" max="16" width="12" style="10" customWidth="1"/>
    <col min="17" max="16384" width="8.88671875" style="10"/>
  </cols>
  <sheetData>
    <row r="1" spans="1:19" x14ac:dyDescent="0.25">
      <c r="O1" s="178" t="s">
        <v>343</v>
      </c>
      <c r="P1" s="178"/>
    </row>
    <row r="2" spans="1:19" ht="15.6" x14ac:dyDescent="0.3">
      <c r="A2" s="214"/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  <c r="M2" s="214"/>
      <c r="N2" s="214"/>
    </row>
    <row r="3" spans="1:19" ht="15.6" x14ac:dyDescent="0.3">
      <c r="A3" s="88"/>
      <c r="B3" s="182" t="s">
        <v>359</v>
      </c>
      <c r="C3" s="182"/>
      <c r="D3" s="182"/>
      <c r="E3" s="182"/>
      <c r="F3" s="182"/>
      <c r="G3" s="182"/>
      <c r="H3" s="182"/>
      <c r="I3" s="182"/>
      <c r="J3" s="182"/>
      <c r="K3" s="182"/>
      <c r="L3" s="182"/>
      <c r="M3" s="182"/>
      <c r="N3" s="182"/>
      <c r="O3" s="182"/>
      <c r="P3" s="141"/>
      <c r="Q3" s="141"/>
      <c r="R3" s="141"/>
      <c r="S3" s="141"/>
    </row>
    <row r="4" spans="1:19" ht="15.6" x14ac:dyDescent="0.3">
      <c r="A4" s="214"/>
      <c r="B4" s="214"/>
      <c r="C4" s="214"/>
      <c r="D4" s="214"/>
      <c r="E4" s="214"/>
      <c r="F4" s="214"/>
      <c r="G4" s="214"/>
      <c r="H4" s="214"/>
      <c r="I4" s="214"/>
      <c r="J4" s="214"/>
      <c r="K4" s="214"/>
      <c r="L4" s="214"/>
      <c r="M4" s="141"/>
      <c r="O4" s="178" t="s">
        <v>154</v>
      </c>
      <c r="P4" s="178"/>
    </row>
    <row r="5" spans="1:19" x14ac:dyDescent="0.25">
      <c r="A5" s="216" t="s">
        <v>345</v>
      </c>
      <c r="B5" s="216" t="s">
        <v>344</v>
      </c>
      <c r="C5" s="216" t="s">
        <v>155</v>
      </c>
      <c r="D5" s="216"/>
      <c r="E5" s="216"/>
      <c r="F5" s="216"/>
      <c r="G5" s="216" t="s">
        <v>244</v>
      </c>
      <c r="H5" s="216"/>
      <c r="I5" s="216"/>
      <c r="J5" s="216"/>
      <c r="K5" s="216" t="s">
        <v>271</v>
      </c>
      <c r="L5" s="216"/>
      <c r="M5" s="216"/>
      <c r="N5" s="216"/>
      <c r="O5" s="224" t="s">
        <v>272</v>
      </c>
      <c r="P5" s="224"/>
    </row>
    <row r="6" spans="1:19" x14ac:dyDescent="0.25">
      <c r="A6" s="216"/>
      <c r="B6" s="216"/>
      <c r="C6" s="216" t="s">
        <v>273</v>
      </c>
      <c r="D6" s="216" t="s">
        <v>274</v>
      </c>
      <c r="E6" s="216"/>
      <c r="F6" s="216"/>
      <c r="G6" s="216" t="s">
        <v>273</v>
      </c>
      <c r="H6" s="216" t="s">
        <v>274</v>
      </c>
      <c r="I6" s="216"/>
      <c r="J6" s="216"/>
      <c r="K6" s="216" t="s">
        <v>273</v>
      </c>
      <c r="L6" s="216" t="s">
        <v>274</v>
      </c>
      <c r="M6" s="216"/>
      <c r="N6" s="216"/>
      <c r="O6" s="225" t="s">
        <v>275</v>
      </c>
      <c r="P6" s="225" t="s">
        <v>276</v>
      </c>
    </row>
    <row r="7" spans="1:19" x14ac:dyDescent="0.25">
      <c r="A7" s="216"/>
      <c r="B7" s="216"/>
      <c r="C7" s="216"/>
      <c r="D7" s="216" t="s">
        <v>277</v>
      </c>
      <c r="E7" s="216"/>
      <c r="F7" s="216" t="s">
        <v>278</v>
      </c>
      <c r="G7" s="216"/>
      <c r="H7" s="216" t="s">
        <v>277</v>
      </c>
      <c r="I7" s="216"/>
      <c r="J7" s="216" t="s">
        <v>278</v>
      </c>
      <c r="K7" s="216"/>
      <c r="L7" s="216" t="s">
        <v>277</v>
      </c>
      <c r="M7" s="216"/>
      <c r="N7" s="216" t="s">
        <v>278</v>
      </c>
      <c r="O7" s="225"/>
      <c r="P7" s="225"/>
    </row>
    <row r="8" spans="1:19" ht="34.200000000000003" customHeight="1" x14ac:dyDescent="0.25">
      <c r="A8" s="216"/>
      <c r="B8" s="216"/>
      <c r="C8" s="216"/>
      <c r="D8" s="15" t="s">
        <v>273</v>
      </c>
      <c r="E8" s="170" t="s">
        <v>279</v>
      </c>
      <c r="F8" s="216"/>
      <c r="G8" s="216"/>
      <c r="H8" s="15" t="s">
        <v>273</v>
      </c>
      <c r="I8" s="170" t="s">
        <v>279</v>
      </c>
      <c r="J8" s="216"/>
      <c r="K8" s="216"/>
      <c r="L8" s="15" t="s">
        <v>273</v>
      </c>
      <c r="M8" s="170" t="s">
        <v>279</v>
      </c>
      <c r="N8" s="216"/>
      <c r="O8" s="225"/>
      <c r="P8" s="225"/>
    </row>
    <row r="9" spans="1:19" ht="30" x14ac:dyDescent="0.3">
      <c r="A9" s="143" t="s">
        <v>327</v>
      </c>
      <c r="B9" s="143" t="s">
        <v>328</v>
      </c>
      <c r="C9" s="144">
        <v>70982.8</v>
      </c>
      <c r="D9" s="144">
        <v>64986</v>
      </c>
      <c r="E9" s="144">
        <v>46957.4</v>
      </c>
      <c r="F9" s="144">
        <v>5996.8</v>
      </c>
      <c r="G9" s="144">
        <v>16959.2</v>
      </c>
      <c r="H9" s="144">
        <v>16041.4</v>
      </c>
      <c r="I9" s="144">
        <v>10603.1</v>
      </c>
      <c r="J9" s="144">
        <v>917.8</v>
      </c>
      <c r="K9" s="144">
        <v>11585.1</v>
      </c>
      <c r="L9" s="144">
        <v>11304.2</v>
      </c>
      <c r="M9" s="144">
        <v>7646.4</v>
      </c>
      <c r="N9" s="144">
        <v>280.89999999999998</v>
      </c>
      <c r="O9" s="164">
        <f>SUM(K9/C9*100)</f>
        <v>16.320996072287937</v>
      </c>
      <c r="P9" s="164">
        <f>SUM(K9/G9*100)</f>
        <v>68.311594886551248</v>
      </c>
    </row>
    <row r="10" spans="1:19" ht="45" x14ac:dyDescent="0.3">
      <c r="A10" s="143" t="s">
        <v>329</v>
      </c>
      <c r="B10" s="143" t="s">
        <v>330</v>
      </c>
      <c r="C10" s="144">
        <v>5227</v>
      </c>
      <c r="D10" s="144">
        <v>1665.7</v>
      </c>
      <c r="E10" s="144">
        <v>235.3</v>
      </c>
      <c r="F10" s="144">
        <v>3561.3</v>
      </c>
      <c r="G10" s="144">
        <v>1387</v>
      </c>
      <c r="H10" s="144">
        <v>373.7</v>
      </c>
      <c r="I10" s="144">
        <v>46.6</v>
      </c>
      <c r="J10" s="144">
        <v>1013.3</v>
      </c>
      <c r="K10" s="144">
        <v>247.2</v>
      </c>
      <c r="L10" s="144">
        <v>165.3</v>
      </c>
      <c r="M10" s="144">
        <v>31.4</v>
      </c>
      <c r="N10" s="144">
        <v>81.900000000000006</v>
      </c>
      <c r="O10" s="164">
        <f t="shared" ref="O10:O18" si="0">SUM(K10/C10*100)</f>
        <v>4.7292902238377659</v>
      </c>
      <c r="P10" s="164">
        <f t="shared" ref="P10:P18" si="1">SUM(K10/G10*100)</f>
        <v>17.822638788752705</v>
      </c>
    </row>
    <row r="11" spans="1:19" ht="30" x14ac:dyDescent="0.3">
      <c r="A11" s="143" t="s">
        <v>331</v>
      </c>
      <c r="B11" s="143" t="s">
        <v>332</v>
      </c>
      <c r="C11" s="144">
        <v>6719.3</v>
      </c>
      <c r="D11" s="144">
        <v>6038.2</v>
      </c>
      <c r="E11" s="144">
        <v>1186.2</v>
      </c>
      <c r="F11" s="144">
        <v>681.1</v>
      </c>
      <c r="G11" s="144">
        <v>1761.4</v>
      </c>
      <c r="H11" s="144">
        <v>1611.9</v>
      </c>
      <c r="I11" s="144">
        <v>246.1</v>
      </c>
      <c r="J11" s="144">
        <v>149.5</v>
      </c>
      <c r="K11" s="144">
        <v>1075.0999999999999</v>
      </c>
      <c r="L11" s="144">
        <v>1054.7</v>
      </c>
      <c r="M11" s="144">
        <v>173.1</v>
      </c>
      <c r="N11" s="144">
        <v>20.399999999999999</v>
      </c>
      <c r="O11" s="164">
        <f t="shared" si="0"/>
        <v>16.000178590031698</v>
      </c>
      <c r="P11" s="164">
        <f t="shared" si="1"/>
        <v>61.036675371863282</v>
      </c>
    </row>
    <row r="12" spans="1:19" ht="30" x14ac:dyDescent="0.3">
      <c r="A12" s="143" t="s">
        <v>333</v>
      </c>
      <c r="B12" s="143" t="s">
        <v>334</v>
      </c>
      <c r="C12" s="144">
        <v>4347.3</v>
      </c>
      <c r="D12" s="144">
        <v>2836.4</v>
      </c>
      <c r="E12" s="144">
        <v>1484.1</v>
      </c>
      <c r="F12" s="144">
        <v>1510.9</v>
      </c>
      <c r="G12" s="144">
        <v>962.5</v>
      </c>
      <c r="H12" s="144">
        <v>692.5</v>
      </c>
      <c r="I12" s="144">
        <v>349.7</v>
      </c>
      <c r="J12" s="144">
        <v>270</v>
      </c>
      <c r="K12" s="144">
        <v>309.89999999999998</v>
      </c>
      <c r="L12" s="144">
        <v>309.89999999999998</v>
      </c>
      <c r="M12" s="144">
        <v>262.10000000000002</v>
      </c>
      <c r="N12" s="144">
        <v>0</v>
      </c>
      <c r="O12" s="164">
        <f t="shared" si="0"/>
        <v>7.1285625560692827</v>
      </c>
      <c r="P12" s="164">
        <f t="shared" si="1"/>
        <v>32.197402597402593</v>
      </c>
    </row>
    <row r="13" spans="1:19" ht="30" x14ac:dyDescent="0.3">
      <c r="A13" s="143" t="s">
        <v>335</v>
      </c>
      <c r="B13" s="143" t="s">
        <v>336</v>
      </c>
      <c r="C13" s="144">
        <v>20485.7</v>
      </c>
      <c r="D13" s="144">
        <v>18869.2</v>
      </c>
      <c r="E13" s="144">
        <v>6675.5</v>
      </c>
      <c r="F13" s="144">
        <v>1616.5</v>
      </c>
      <c r="G13" s="144">
        <v>5565.6</v>
      </c>
      <c r="H13" s="144">
        <v>5463.6</v>
      </c>
      <c r="I13" s="144">
        <v>1729.2</v>
      </c>
      <c r="J13" s="144">
        <v>102</v>
      </c>
      <c r="K13" s="144">
        <v>3791.5</v>
      </c>
      <c r="L13" s="144">
        <v>3745.9</v>
      </c>
      <c r="M13" s="144">
        <v>1212.4000000000001</v>
      </c>
      <c r="N13" s="144">
        <v>45.6</v>
      </c>
      <c r="O13" s="164">
        <f t="shared" si="0"/>
        <v>18.508032432379657</v>
      </c>
      <c r="P13" s="164">
        <f t="shared" si="1"/>
        <v>68.123832111542328</v>
      </c>
    </row>
    <row r="14" spans="1:19" ht="62.4" customHeight="1" x14ac:dyDescent="0.3">
      <c r="A14" s="143" t="s">
        <v>337</v>
      </c>
      <c r="B14" s="143" t="s">
        <v>338</v>
      </c>
      <c r="C14" s="144">
        <v>18094.900000000001</v>
      </c>
      <c r="D14" s="144">
        <v>6212</v>
      </c>
      <c r="E14" s="144">
        <v>0</v>
      </c>
      <c r="F14" s="144">
        <v>11882.9</v>
      </c>
      <c r="G14" s="144">
        <v>3861.7</v>
      </c>
      <c r="H14" s="144">
        <v>1900.1</v>
      </c>
      <c r="I14" s="144">
        <v>0</v>
      </c>
      <c r="J14" s="144">
        <v>1961.6</v>
      </c>
      <c r="K14" s="144">
        <v>1895</v>
      </c>
      <c r="L14" s="144">
        <v>1048.4000000000001</v>
      </c>
      <c r="M14" s="144">
        <v>0</v>
      </c>
      <c r="N14" s="144">
        <v>846.6</v>
      </c>
      <c r="O14" s="164">
        <f t="shared" si="0"/>
        <v>10.472564092644889</v>
      </c>
      <c r="P14" s="164">
        <f t="shared" si="1"/>
        <v>49.071652381075694</v>
      </c>
    </row>
    <row r="15" spans="1:19" ht="60" x14ac:dyDescent="0.3">
      <c r="A15" s="143" t="s">
        <v>339</v>
      </c>
      <c r="B15" s="143" t="s">
        <v>346</v>
      </c>
      <c r="C15" s="144">
        <v>10155.200000000001</v>
      </c>
      <c r="D15" s="144">
        <v>6788.4</v>
      </c>
      <c r="E15" s="144">
        <v>4645</v>
      </c>
      <c r="F15" s="144">
        <v>3366.8</v>
      </c>
      <c r="G15" s="144">
        <v>4509.8999999999996</v>
      </c>
      <c r="H15" s="144">
        <v>1733.7</v>
      </c>
      <c r="I15" s="144">
        <v>1173</v>
      </c>
      <c r="J15" s="144">
        <v>2776.2</v>
      </c>
      <c r="K15" s="144">
        <v>2832.4</v>
      </c>
      <c r="L15" s="144">
        <v>1299.5999999999999</v>
      </c>
      <c r="M15" s="144">
        <v>999.1</v>
      </c>
      <c r="N15" s="144">
        <v>1532.8</v>
      </c>
      <c r="O15" s="164">
        <f t="shared" si="0"/>
        <v>27.891129667559479</v>
      </c>
      <c r="P15" s="164">
        <f t="shared" si="1"/>
        <v>62.804053304951339</v>
      </c>
    </row>
    <row r="16" spans="1:19" ht="37.200000000000003" customHeight="1" x14ac:dyDescent="0.3">
      <c r="A16" s="143" t="s">
        <v>340</v>
      </c>
      <c r="B16" s="143" t="s">
        <v>341</v>
      </c>
      <c r="C16" s="144">
        <v>12418.7</v>
      </c>
      <c r="D16" s="144">
        <v>2746.1</v>
      </c>
      <c r="E16" s="144">
        <v>1280.9000000000001</v>
      </c>
      <c r="F16" s="144">
        <v>9672.6</v>
      </c>
      <c r="G16" s="144">
        <v>4763.5</v>
      </c>
      <c r="H16" s="144">
        <v>753.9</v>
      </c>
      <c r="I16" s="144">
        <v>316.8</v>
      </c>
      <c r="J16" s="144">
        <v>4009.6</v>
      </c>
      <c r="K16" s="144">
        <v>4097.7</v>
      </c>
      <c r="L16" s="144">
        <v>656.5</v>
      </c>
      <c r="M16" s="144">
        <v>308.3</v>
      </c>
      <c r="N16" s="144">
        <v>3441.2</v>
      </c>
      <c r="O16" s="164">
        <f t="shared" si="0"/>
        <v>32.996207332490513</v>
      </c>
      <c r="P16" s="164">
        <f t="shared" si="1"/>
        <v>86.022882334417972</v>
      </c>
    </row>
    <row r="17" spans="1:16" ht="45" x14ac:dyDescent="0.3">
      <c r="A17" s="143" t="s">
        <v>342</v>
      </c>
      <c r="B17" s="143" t="s">
        <v>347</v>
      </c>
      <c r="C17" s="144">
        <v>23938</v>
      </c>
      <c r="D17" s="144">
        <v>17517.599999999999</v>
      </c>
      <c r="E17" s="144">
        <v>12376.5</v>
      </c>
      <c r="F17" s="144">
        <v>6420.4</v>
      </c>
      <c r="G17" s="144">
        <v>5572</v>
      </c>
      <c r="H17" s="144">
        <v>4223.8</v>
      </c>
      <c r="I17" s="144">
        <v>2720.2</v>
      </c>
      <c r="J17" s="144">
        <v>1348.2</v>
      </c>
      <c r="K17" s="144">
        <v>3581.9</v>
      </c>
      <c r="L17" s="144">
        <v>2937</v>
      </c>
      <c r="M17" s="144">
        <v>2182.4</v>
      </c>
      <c r="N17" s="144">
        <v>644.9</v>
      </c>
      <c r="O17" s="164">
        <f t="shared" si="0"/>
        <v>14.963238365778261</v>
      </c>
      <c r="P17" s="164">
        <f t="shared" si="1"/>
        <v>64.28391959798995</v>
      </c>
    </row>
    <row r="18" spans="1:16" ht="24" customHeight="1" x14ac:dyDescent="0.3">
      <c r="A18" s="19"/>
      <c r="B18" s="171" t="s">
        <v>83</v>
      </c>
      <c r="C18" s="167">
        <f>SUM(C9:C17)</f>
        <v>172368.90000000002</v>
      </c>
      <c r="D18" s="167">
        <f t="shared" ref="D18:E18" si="2">SUM(D9:D17)</f>
        <v>127659.59999999998</v>
      </c>
      <c r="E18" s="167">
        <f t="shared" si="2"/>
        <v>74840.899999999994</v>
      </c>
      <c r="F18" s="167">
        <f>SUM(F9:F17)</f>
        <v>44709.3</v>
      </c>
      <c r="G18" s="145">
        <f t="shared" ref="G18:M18" si="3">SUBTOTAL(9,G9:G17)</f>
        <v>45342.8</v>
      </c>
      <c r="H18" s="145">
        <f t="shared" si="3"/>
        <v>32794.6</v>
      </c>
      <c r="I18" s="145">
        <f t="shared" si="3"/>
        <v>17184.7</v>
      </c>
      <c r="J18" s="145">
        <f t="shared" si="3"/>
        <v>12548.2</v>
      </c>
      <c r="K18" s="145">
        <f>SUBTOTAL(9,K9:K17)</f>
        <v>29415.800000000007</v>
      </c>
      <c r="L18" s="145">
        <f>SUBTOTAL(9,L9:L17)</f>
        <v>22521.5</v>
      </c>
      <c r="M18" s="145">
        <f t="shared" si="3"/>
        <v>12815.199999999999</v>
      </c>
      <c r="N18" s="145">
        <f>SUBTOTAL(9,N9:N17)</f>
        <v>6894.2999999999993</v>
      </c>
      <c r="O18" s="164">
        <f t="shared" si="0"/>
        <v>17.065607542892021</v>
      </c>
      <c r="P18" s="164">
        <f t="shared" si="1"/>
        <v>64.874246848452245</v>
      </c>
    </row>
    <row r="21" spans="1:16" x14ac:dyDescent="0.25">
      <c r="G21" s="20"/>
      <c r="H21" s="20"/>
      <c r="I21" s="20"/>
    </row>
    <row r="22" spans="1:16" x14ac:dyDescent="0.25">
      <c r="C22" s="146"/>
      <c r="D22" s="146"/>
      <c r="E22" s="146"/>
      <c r="F22" s="146"/>
      <c r="G22" s="146"/>
      <c r="H22" s="146"/>
      <c r="I22" s="146"/>
      <c r="J22" s="146"/>
      <c r="K22" s="146"/>
      <c r="L22" s="146"/>
      <c r="M22" s="146"/>
      <c r="N22" s="146"/>
    </row>
  </sheetData>
  <sheetProtection selectLockedCells="1"/>
  <mergeCells count="25">
    <mergeCell ref="O1:P1"/>
    <mergeCell ref="L7:M7"/>
    <mergeCell ref="N7:N8"/>
    <mergeCell ref="B3:O3"/>
    <mergeCell ref="O4:P4"/>
    <mergeCell ref="O5:P5"/>
    <mergeCell ref="C6:C8"/>
    <mergeCell ref="D6:F6"/>
    <mergeCell ref="G6:G8"/>
    <mergeCell ref="H6:J6"/>
    <mergeCell ref="K6:K8"/>
    <mergeCell ref="L6:N6"/>
    <mergeCell ref="O6:O8"/>
    <mergeCell ref="P6:P8"/>
    <mergeCell ref="D7:E7"/>
    <mergeCell ref="A2:N2"/>
    <mergeCell ref="A4:L4"/>
    <mergeCell ref="A5:A8"/>
    <mergeCell ref="B5:B8"/>
    <mergeCell ref="C5:F5"/>
    <mergeCell ref="G5:J5"/>
    <mergeCell ref="K5:N5"/>
    <mergeCell ref="F7:F8"/>
    <mergeCell ref="H7:I7"/>
    <mergeCell ref="J7:J8"/>
  </mergeCells>
  <conditionalFormatting sqref="G18 K18">
    <cfRule type="cellIs" dxfId="0" priority="1" stopIfTrue="1" operator="equal">
      <formula>0</formula>
    </cfRule>
  </conditionalFormatting>
  <printOptions horizontalCentered="1"/>
  <pageMargins left="0" right="0" top="0" bottom="0" header="0" footer="0"/>
  <pageSetup paperSize="9" orientation="landscape" horizontalDpi="4294967293" verticalDpi="4294967293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23"/>
  <sheetViews>
    <sheetView zoomScaleNormal="100" workbookViewId="0">
      <selection activeCell="G32" sqref="G32"/>
    </sheetView>
  </sheetViews>
  <sheetFormatPr defaultRowHeight="13.2" x14ac:dyDescent="0.25"/>
  <cols>
    <col min="1" max="1" width="5.6640625" customWidth="1"/>
    <col min="2" max="2" width="32.44140625" customWidth="1"/>
    <col min="3" max="3" width="9.5546875" bestFit="1" customWidth="1"/>
    <col min="4" max="4" width="11.88671875" customWidth="1"/>
    <col min="5" max="5" width="9.5546875" bestFit="1" customWidth="1"/>
    <col min="6" max="6" width="11.44140625" customWidth="1"/>
    <col min="7" max="7" width="9.5546875" bestFit="1" customWidth="1"/>
    <col min="8" max="8" width="11.88671875" customWidth="1"/>
    <col min="9" max="9" width="11.33203125" customWidth="1"/>
    <col min="10" max="10" width="11.44140625" customWidth="1"/>
    <col min="12" max="12" width="9.5546875" bestFit="1" customWidth="1"/>
  </cols>
  <sheetData>
    <row r="1" spans="1:13" ht="15" x14ac:dyDescent="0.25">
      <c r="B1" s="10"/>
      <c r="C1" s="10"/>
      <c r="D1" s="10"/>
      <c r="E1" s="10"/>
      <c r="F1" s="10"/>
      <c r="G1" s="10"/>
      <c r="H1" s="10"/>
      <c r="I1" s="10"/>
      <c r="J1" s="11" t="s">
        <v>165</v>
      </c>
    </row>
    <row r="2" spans="1:13" ht="15" x14ac:dyDescent="0.25">
      <c r="B2" s="10"/>
      <c r="C2" s="10"/>
      <c r="D2" s="10"/>
      <c r="E2" s="10"/>
      <c r="F2" s="10"/>
      <c r="G2" s="10"/>
      <c r="H2" s="10"/>
      <c r="I2" s="10"/>
      <c r="J2" s="10"/>
    </row>
    <row r="3" spans="1:13" ht="15.6" x14ac:dyDescent="0.3">
      <c r="A3" s="226" t="s">
        <v>355</v>
      </c>
      <c r="B3" s="226"/>
      <c r="C3" s="226"/>
      <c r="D3" s="226"/>
      <c r="E3" s="226"/>
      <c r="F3" s="226"/>
      <c r="G3" s="226"/>
      <c r="H3" s="226"/>
      <c r="I3" s="226"/>
      <c r="J3" s="226"/>
      <c r="K3" s="4"/>
      <c r="L3" s="4"/>
      <c r="M3" s="4"/>
    </row>
    <row r="4" spans="1:13" ht="15.6" x14ac:dyDescent="0.3">
      <c r="B4" s="12"/>
      <c r="C4" s="12"/>
      <c r="D4" s="12"/>
      <c r="E4" s="12"/>
      <c r="F4" s="12"/>
      <c r="G4" s="12"/>
      <c r="H4" s="12"/>
      <c r="I4" s="12"/>
      <c r="J4" s="12"/>
      <c r="K4" s="5"/>
      <c r="L4" s="5"/>
      <c r="M4" s="5"/>
    </row>
    <row r="5" spans="1:13" ht="15" x14ac:dyDescent="0.25">
      <c r="B5" s="10"/>
      <c r="C5" s="10"/>
      <c r="D5" s="10"/>
      <c r="E5" s="10"/>
      <c r="F5" s="10"/>
      <c r="G5" s="10"/>
      <c r="H5" s="10"/>
      <c r="I5" s="10"/>
      <c r="J5" s="11" t="s">
        <v>154</v>
      </c>
    </row>
    <row r="6" spans="1:13" ht="27.75" customHeight="1" x14ac:dyDescent="0.25">
      <c r="A6" s="184" t="s">
        <v>224</v>
      </c>
      <c r="B6" s="184" t="s">
        <v>153</v>
      </c>
      <c r="C6" s="184" t="s">
        <v>188</v>
      </c>
      <c r="D6" s="184" t="s">
        <v>113</v>
      </c>
      <c r="E6" s="184" t="s">
        <v>229</v>
      </c>
      <c r="F6" s="184" t="s">
        <v>113</v>
      </c>
      <c r="G6" s="184" t="s">
        <v>266</v>
      </c>
      <c r="H6" s="184" t="s">
        <v>113</v>
      </c>
      <c r="I6" s="180" t="s">
        <v>268</v>
      </c>
      <c r="J6" s="181"/>
      <c r="K6" s="5"/>
      <c r="L6" s="5"/>
    </row>
    <row r="7" spans="1:13" ht="21.75" customHeight="1" x14ac:dyDescent="0.25">
      <c r="A7" s="185"/>
      <c r="B7" s="185"/>
      <c r="C7" s="185"/>
      <c r="D7" s="185"/>
      <c r="E7" s="185"/>
      <c r="F7" s="185"/>
      <c r="G7" s="185"/>
      <c r="H7" s="185"/>
      <c r="I7" s="15" t="s">
        <v>230</v>
      </c>
      <c r="J7" s="73" t="s">
        <v>172</v>
      </c>
      <c r="K7" s="5"/>
      <c r="L7" s="5"/>
    </row>
    <row r="8" spans="1:13" ht="15" x14ac:dyDescent="0.25">
      <c r="A8" s="21">
        <v>1</v>
      </c>
      <c r="B8" s="16" t="s">
        <v>104</v>
      </c>
      <c r="C8" s="34">
        <v>1714</v>
      </c>
      <c r="D8" s="34">
        <f>SUM(C8/C20*100)</f>
        <v>8.5643475306297852</v>
      </c>
      <c r="E8" s="34">
        <f>2182.9-377.6-134.2</f>
        <v>1671.1000000000001</v>
      </c>
      <c r="F8" s="34">
        <f>SUM(E8/E20*100)</f>
        <v>6.5886017308336795</v>
      </c>
      <c r="G8" s="34">
        <v>1886.2</v>
      </c>
      <c r="H8" s="34">
        <f>SUM(G8/G20*100)</f>
        <v>6.4122002461262317</v>
      </c>
      <c r="I8" s="34">
        <f>SUM(G8-E8)</f>
        <v>215.09999999999991</v>
      </c>
      <c r="J8" s="74">
        <f t="shared" ref="J8:J18" si="0">SUM(G8/E8*100)</f>
        <v>112.87176111543293</v>
      </c>
      <c r="L8" s="6"/>
    </row>
    <row r="9" spans="1:13" ht="15" x14ac:dyDescent="0.25">
      <c r="A9" s="21"/>
      <c r="B9" s="17" t="s">
        <v>245</v>
      </c>
      <c r="C9" s="34">
        <v>372</v>
      </c>
      <c r="D9" s="34">
        <f>SUM(C9/C20*100)</f>
        <v>1.8587732096816099</v>
      </c>
      <c r="E9" s="34">
        <f>377.6+134.2</f>
        <v>511.8</v>
      </c>
      <c r="F9" s="34">
        <f>SUM(E9/E20*100)</f>
        <v>2.0178603110769413</v>
      </c>
      <c r="G9" s="34">
        <v>538.20000000000005</v>
      </c>
      <c r="H9" s="34">
        <f>SUM(G9/G20*100)</f>
        <v>1.8296289749046433</v>
      </c>
      <c r="I9" s="34">
        <f t="shared" ref="I9:I19" si="1">SUM(G9-E9)</f>
        <v>26.400000000000034</v>
      </c>
      <c r="J9" s="74">
        <f t="shared" si="0"/>
        <v>105.15826494724503</v>
      </c>
      <c r="L9" s="6"/>
    </row>
    <row r="10" spans="1:13" ht="15" x14ac:dyDescent="0.25">
      <c r="A10" s="21">
        <v>2</v>
      </c>
      <c r="B10" s="16" t="s">
        <v>105</v>
      </c>
      <c r="C10" s="34">
        <v>13.9</v>
      </c>
      <c r="D10" s="34">
        <f>SUM(C10/C20*100)</f>
        <v>6.9454160254232206E-2</v>
      </c>
      <c r="E10" s="34">
        <v>22.5</v>
      </c>
      <c r="F10" s="34">
        <f>SUM(E10/E20*100)</f>
        <v>8.8710154355668577E-2</v>
      </c>
      <c r="G10" s="34">
        <v>52.6</v>
      </c>
      <c r="H10" s="34">
        <f>SUM(G10/G20*100)</f>
        <v>0.17881546651799374</v>
      </c>
      <c r="I10" s="34">
        <f t="shared" si="1"/>
        <v>30.1</v>
      </c>
      <c r="J10" s="74">
        <f t="shared" si="0"/>
        <v>233.77777777777777</v>
      </c>
      <c r="L10" s="6"/>
    </row>
    <row r="11" spans="1:13" ht="30" x14ac:dyDescent="0.25">
      <c r="A11" s="21">
        <v>3</v>
      </c>
      <c r="B11" s="17" t="s">
        <v>246</v>
      </c>
      <c r="C11" s="25">
        <v>216.5</v>
      </c>
      <c r="D11" s="34">
        <f>SUM(C11/C20*100)</f>
        <v>1.0817860212259909</v>
      </c>
      <c r="E11" s="25">
        <v>322.89999999999998</v>
      </c>
      <c r="F11" s="34">
        <f>SUM(E11/E20*100)</f>
        <v>1.273089281842017</v>
      </c>
      <c r="G11" s="25">
        <v>346.6</v>
      </c>
      <c r="H11" s="34">
        <f>SUM(G11/G20*100)</f>
        <v>1.178278340211723</v>
      </c>
      <c r="I11" s="34">
        <f t="shared" si="1"/>
        <v>23.700000000000045</v>
      </c>
      <c r="J11" s="74">
        <f t="shared" si="0"/>
        <v>107.33973366367297</v>
      </c>
      <c r="L11" s="6"/>
    </row>
    <row r="12" spans="1:13" ht="15" x14ac:dyDescent="0.25">
      <c r="A12" s="21">
        <v>4</v>
      </c>
      <c r="B12" s="75" t="s">
        <v>107</v>
      </c>
      <c r="C12" s="42">
        <v>1839.9</v>
      </c>
      <c r="D12" s="34">
        <f>SUM(C12/C20*100)</f>
        <v>9.1934323346591249</v>
      </c>
      <c r="E12" s="42">
        <v>2179.3000000000002</v>
      </c>
      <c r="F12" s="34">
        <f>SUM(E12/E20*100)</f>
        <v>8.5922684172137131</v>
      </c>
      <c r="G12" s="42">
        <v>2275.4</v>
      </c>
      <c r="H12" s="34">
        <f>SUM(G12/G20*100)</f>
        <v>7.7352987170160254</v>
      </c>
      <c r="I12" s="34">
        <f t="shared" si="1"/>
        <v>96.099999999999909</v>
      </c>
      <c r="J12" s="74">
        <f t="shared" si="0"/>
        <v>104.40967283072547</v>
      </c>
      <c r="L12" s="6"/>
    </row>
    <row r="13" spans="1:13" ht="15" x14ac:dyDescent="0.25">
      <c r="A13" s="21">
        <v>5</v>
      </c>
      <c r="B13" s="76" t="s">
        <v>108</v>
      </c>
      <c r="C13" s="77">
        <v>1137.9000000000001</v>
      </c>
      <c r="D13" s="34">
        <f>SUM(C13/C20*100)</f>
        <v>5.6857474067115703</v>
      </c>
      <c r="E13" s="77">
        <v>1277.5</v>
      </c>
      <c r="F13" s="34">
        <f>SUM(E13/E20*100)</f>
        <v>5.0367654306385159</v>
      </c>
      <c r="G13" s="77">
        <v>1154.9000000000001</v>
      </c>
      <c r="H13" s="34">
        <f>SUM(G13/G20*100)</f>
        <v>3.9261213361526806</v>
      </c>
      <c r="I13" s="34">
        <f t="shared" si="1"/>
        <v>-122.59999999999991</v>
      </c>
      <c r="J13" s="74">
        <f t="shared" si="0"/>
        <v>90.403131115459885</v>
      </c>
      <c r="L13" s="6"/>
    </row>
    <row r="14" spans="1:13" ht="15" x14ac:dyDescent="0.25">
      <c r="A14" s="21">
        <v>6</v>
      </c>
      <c r="B14" s="16" t="s">
        <v>109</v>
      </c>
      <c r="C14" s="25">
        <v>628.20000000000005</v>
      </c>
      <c r="D14" s="34">
        <f>SUM(C14/C20*100)</f>
        <v>3.1389283073171708</v>
      </c>
      <c r="E14" s="25">
        <v>212.9</v>
      </c>
      <c r="F14" s="34">
        <f>SUM(E14/E20*100)</f>
        <v>0.83939519388097072</v>
      </c>
      <c r="G14" s="25">
        <v>233</v>
      </c>
      <c r="H14" s="34">
        <f>SUM(G14/G20*100)</f>
        <v>0.79209132507020041</v>
      </c>
      <c r="I14" s="34">
        <f t="shared" si="1"/>
        <v>20.099999999999994</v>
      </c>
      <c r="J14" s="74">
        <f t="shared" si="0"/>
        <v>109.44105213715358</v>
      </c>
      <c r="L14" s="6"/>
    </row>
    <row r="15" spans="1:13" ht="15" x14ac:dyDescent="0.25">
      <c r="A15" s="21">
        <v>7</v>
      </c>
      <c r="B15" s="78" t="s">
        <v>247</v>
      </c>
      <c r="C15" s="25">
        <v>341.2</v>
      </c>
      <c r="D15" s="34">
        <f>SUM(C15/C20*100)</f>
        <v>1.7048747826434552</v>
      </c>
      <c r="E15" s="25">
        <v>301.5</v>
      </c>
      <c r="F15" s="34">
        <f>SUM(E15/E20*100)</f>
        <v>1.188716068365959</v>
      </c>
      <c r="G15" s="25">
        <v>333.4</v>
      </c>
      <c r="H15" s="34">
        <f>SUM(G15/G20*100)</f>
        <v>1.1334044969030248</v>
      </c>
      <c r="I15" s="34">
        <f t="shared" si="1"/>
        <v>31.899999999999977</v>
      </c>
      <c r="J15" s="74">
        <f t="shared" si="0"/>
        <v>110.58043117744609</v>
      </c>
      <c r="L15" s="6"/>
    </row>
    <row r="16" spans="1:13" ht="15" x14ac:dyDescent="0.25">
      <c r="A16" s="21">
        <v>8</v>
      </c>
      <c r="B16" s="26" t="s">
        <v>110</v>
      </c>
      <c r="C16" s="25">
        <v>1834.6</v>
      </c>
      <c r="D16" s="34">
        <f>SUM(C16/C20*100)</f>
        <v>9.1669498131233382</v>
      </c>
      <c r="E16" s="25">
        <v>3560</v>
      </c>
      <c r="F16" s="34">
        <f>SUM(E16/E20*100)</f>
        <v>14.03591775583023</v>
      </c>
      <c r="G16" s="25">
        <v>6866.5</v>
      </c>
      <c r="H16" s="34">
        <f>SUM(G16/G20*100)</f>
        <v>23.342897354482968</v>
      </c>
      <c r="I16" s="34">
        <f t="shared" si="1"/>
        <v>3306.5</v>
      </c>
      <c r="J16" s="74">
        <f t="shared" si="0"/>
        <v>192.87921348314606</v>
      </c>
      <c r="L16" s="6"/>
    </row>
    <row r="17" spans="1:12" ht="15" x14ac:dyDescent="0.25">
      <c r="A17" s="21">
        <v>9</v>
      </c>
      <c r="B17" s="78" t="s">
        <v>111</v>
      </c>
      <c r="C17" s="42">
        <v>8318.5</v>
      </c>
      <c r="D17" s="34">
        <f>SUM(C17/C20*100)</f>
        <v>41.565067055743214</v>
      </c>
      <c r="E17" s="42">
        <v>11504.7</v>
      </c>
      <c r="F17" s="34">
        <f>SUM(E17/E20*100)</f>
        <v>45.359276125140461</v>
      </c>
      <c r="G17" s="42">
        <v>11777.3</v>
      </c>
      <c r="H17" s="34">
        <f>SUM(G17/G20*100)</f>
        <v>40.037326878752232</v>
      </c>
      <c r="I17" s="34">
        <f t="shared" si="1"/>
        <v>272.59999999999854</v>
      </c>
      <c r="J17" s="74">
        <f t="shared" si="0"/>
        <v>102.36946639199631</v>
      </c>
      <c r="L17" s="6"/>
    </row>
    <row r="18" spans="1:12" ht="15" x14ac:dyDescent="0.25">
      <c r="A18" s="21">
        <v>10</v>
      </c>
      <c r="B18" s="79" t="s">
        <v>112</v>
      </c>
      <c r="C18" s="25">
        <v>3546.5</v>
      </c>
      <c r="D18" s="80">
        <f>SUM(C18/C20*100)</f>
        <v>17.720804269182338</v>
      </c>
      <c r="E18" s="25">
        <v>3799.3</v>
      </c>
      <c r="F18" s="34">
        <f>SUM(E18/E20*100)</f>
        <v>14.979399530821851</v>
      </c>
      <c r="G18" s="25">
        <v>3951.7</v>
      </c>
      <c r="H18" s="34">
        <f>SUM(G18/G20*100)</f>
        <v>13.433936863862279</v>
      </c>
      <c r="I18" s="34">
        <f t="shared" si="1"/>
        <v>152.39999999999964</v>
      </c>
      <c r="J18" s="74">
        <f t="shared" si="0"/>
        <v>104.01126523306925</v>
      </c>
      <c r="L18" s="6"/>
    </row>
    <row r="19" spans="1:12" ht="15" x14ac:dyDescent="0.25">
      <c r="A19" s="1"/>
      <c r="B19" s="81" t="s">
        <v>189</v>
      </c>
      <c r="C19" s="153">
        <v>50</v>
      </c>
      <c r="D19" s="159"/>
      <c r="E19" s="153"/>
      <c r="F19" s="84"/>
      <c r="G19" s="153"/>
      <c r="H19" s="34"/>
      <c r="I19" s="27">
        <f t="shared" si="1"/>
        <v>0</v>
      </c>
      <c r="J19" s="30">
        <v>0</v>
      </c>
      <c r="L19" s="6"/>
    </row>
    <row r="20" spans="1:12" ht="15.6" x14ac:dyDescent="0.3">
      <c r="A20" s="1"/>
      <c r="B20" s="19" t="s">
        <v>100</v>
      </c>
      <c r="C20" s="157">
        <f>SUM(C8:C19)</f>
        <v>20013.2</v>
      </c>
      <c r="D20" s="160">
        <f>SUM(C20/C20*100)</f>
        <v>100</v>
      </c>
      <c r="E20" s="157">
        <f>SUM(E8:E19)</f>
        <v>25363.5</v>
      </c>
      <c r="F20" s="157">
        <f>SUM(E20/E20*100)</f>
        <v>100</v>
      </c>
      <c r="G20" s="157">
        <f>SUM(G8:G19)</f>
        <v>29415.8</v>
      </c>
      <c r="H20" s="51">
        <f>SUM(G20/G20*100)</f>
        <v>100</v>
      </c>
      <c r="I20" s="51">
        <f>SUM(G20-E20)</f>
        <v>4052.2999999999993</v>
      </c>
      <c r="J20" s="82">
        <f t="shared" ref="J20" si="2">SUM(G20/E20*100)</f>
        <v>115.97689593313225</v>
      </c>
      <c r="K20" s="7"/>
      <c r="L20" s="7"/>
    </row>
    <row r="21" spans="1:12" ht="15" x14ac:dyDescent="0.25">
      <c r="B21" s="10"/>
      <c r="C21" s="10"/>
      <c r="D21" s="10"/>
      <c r="E21" s="10"/>
      <c r="F21" s="10"/>
      <c r="G21" s="10"/>
      <c r="H21" s="10"/>
      <c r="I21" s="10"/>
      <c r="J21" s="10"/>
    </row>
    <row r="23" spans="1:12" x14ac:dyDescent="0.25">
      <c r="D23" s="2"/>
      <c r="E23" s="2"/>
    </row>
  </sheetData>
  <mergeCells count="10">
    <mergeCell ref="H6:H7"/>
    <mergeCell ref="I6:J6"/>
    <mergeCell ref="F6:F7"/>
    <mergeCell ref="G6:G7"/>
    <mergeCell ref="A3:J3"/>
    <mergeCell ref="A6:A7"/>
    <mergeCell ref="B6:B7"/>
    <mergeCell ref="C6:C7"/>
    <mergeCell ref="D6:D7"/>
    <mergeCell ref="E6:E7"/>
  </mergeCells>
  <phoneticPr fontId="2" type="noConversion"/>
  <printOptions horizontalCentered="1"/>
  <pageMargins left="1.1023622047244095" right="0.70866141732283472" top="0.74803149606299213" bottom="0.74803149606299213" header="0.31496062992125984" footer="0.31496062992125984"/>
  <pageSetup paperSize="9" orientation="landscape" horizontalDpi="4294967293" vertic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23"/>
  <sheetViews>
    <sheetView zoomScaleNormal="100" workbookViewId="0"/>
  </sheetViews>
  <sheetFormatPr defaultRowHeight="13.2" x14ac:dyDescent="0.25"/>
  <cols>
    <col min="1" max="1" width="5.5546875" customWidth="1"/>
    <col min="2" max="2" width="39.109375" customWidth="1"/>
    <col min="3" max="4" width="15.33203125" customWidth="1"/>
    <col min="5" max="5" width="11.44140625" customWidth="1"/>
    <col min="6" max="6" width="11.33203125" customWidth="1"/>
    <col min="7" max="7" width="10.5546875" customWidth="1"/>
    <col min="8" max="8" width="11.33203125" customWidth="1"/>
  </cols>
  <sheetData>
    <row r="1" spans="1:8" ht="15.6" x14ac:dyDescent="0.3">
      <c r="A1" s="10"/>
      <c r="B1" s="12"/>
      <c r="C1" s="12"/>
      <c r="D1" s="10"/>
      <c r="E1" s="10"/>
      <c r="F1" s="10"/>
      <c r="G1" s="11" t="s">
        <v>159</v>
      </c>
    </row>
    <row r="2" spans="1:8" ht="15.6" x14ac:dyDescent="0.3">
      <c r="A2" s="10"/>
      <c r="B2" s="12"/>
      <c r="C2" s="12"/>
      <c r="D2" s="10"/>
      <c r="E2" s="10"/>
      <c r="F2" s="10"/>
      <c r="G2" s="11"/>
    </row>
    <row r="3" spans="1:8" ht="18" customHeight="1" x14ac:dyDescent="0.3">
      <c r="A3" s="182" t="s">
        <v>356</v>
      </c>
      <c r="B3" s="182"/>
      <c r="C3" s="182"/>
      <c r="D3" s="182"/>
      <c r="E3" s="182"/>
      <c r="F3" s="182"/>
      <c r="G3" s="182"/>
    </row>
    <row r="4" spans="1:8" ht="15.6" x14ac:dyDescent="0.3">
      <c r="A4" s="10"/>
      <c r="B4" s="141"/>
      <c r="C4" s="141"/>
      <c r="D4" s="10"/>
      <c r="E4" s="10"/>
      <c r="F4" s="10"/>
      <c r="G4" s="10"/>
    </row>
    <row r="5" spans="1:8" ht="15" x14ac:dyDescent="0.25">
      <c r="A5" s="10"/>
      <c r="B5" s="10"/>
      <c r="C5" s="10"/>
      <c r="D5" s="10"/>
      <c r="E5" s="10"/>
      <c r="F5" s="10"/>
      <c r="G5" s="11" t="s">
        <v>154</v>
      </c>
    </row>
    <row r="6" spans="1:8" ht="27.75" customHeight="1" x14ac:dyDescent="0.25">
      <c r="A6" s="184" t="s">
        <v>224</v>
      </c>
      <c r="B6" s="184" t="s">
        <v>99</v>
      </c>
      <c r="C6" s="229" t="s">
        <v>155</v>
      </c>
      <c r="D6" s="184" t="s">
        <v>156</v>
      </c>
      <c r="E6" s="229" t="s">
        <v>13</v>
      </c>
      <c r="F6" s="227" t="s">
        <v>157</v>
      </c>
      <c r="G6" s="228"/>
    </row>
    <row r="7" spans="1:8" ht="15" x14ac:dyDescent="0.25">
      <c r="A7" s="185"/>
      <c r="B7" s="185"/>
      <c r="C7" s="230"/>
      <c r="D7" s="185"/>
      <c r="E7" s="230"/>
      <c r="F7" s="13" t="s">
        <v>171</v>
      </c>
      <c r="G7" s="15" t="s">
        <v>172</v>
      </c>
    </row>
    <row r="8" spans="1:8" ht="15" x14ac:dyDescent="0.25">
      <c r="A8" s="21">
        <v>1</v>
      </c>
      <c r="B8" s="25" t="s">
        <v>248</v>
      </c>
      <c r="C8" s="83">
        <f>17145.7-500-1942.7</f>
        <v>14703</v>
      </c>
      <c r="D8" s="148">
        <f>3500.8-129.3</f>
        <v>3371.5</v>
      </c>
      <c r="E8" s="148">
        <f>2002.7-116.5</f>
        <v>1886.2</v>
      </c>
      <c r="F8" s="40">
        <f>SUM(E8-D8)</f>
        <v>-1485.3</v>
      </c>
      <c r="G8" s="40">
        <f>SUM(E8/D8*100)</f>
        <v>55.945424885065997</v>
      </c>
      <c r="H8" s="8"/>
    </row>
    <row r="9" spans="1:8" ht="15" x14ac:dyDescent="0.25">
      <c r="A9" s="21"/>
      <c r="B9" s="25" t="s">
        <v>249</v>
      </c>
      <c r="C9" s="83">
        <v>500</v>
      </c>
      <c r="D9" s="148">
        <v>129.30000000000001</v>
      </c>
      <c r="E9" s="86">
        <v>116.5</v>
      </c>
      <c r="F9" s="40">
        <f t="shared" ref="F9:F19" si="0">SUM(E9-D9)</f>
        <v>-12.800000000000011</v>
      </c>
      <c r="G9" s="40">
        <f t="shared" ref="G9:G20" si="1">SUM(E9/D9*100)</f>
        <v>90.100541376643463</v>
      </c>
    </row>
    <row r="10" spans="1:8" ht="15" x14ac:dyDescent="0.25">
      <c r="A10" s="21"/>
      <c r="B10" s="25" t="s">
        <v>250</v>
      </c>
      <c r="C10" s="85">
        <v>1942.7</v>
      </c>
      <c r="D10" s="148">
        <v>421.9</v>
      </c>
      <c r="E10" s="86">
        <v>421.7</v>
      </c>
      <c r="F10" s="40">
        <f t="shared" si="0"/>
        <v>-0.19999999999998863</v>
      </c>
      <c r="G10" s="40">
        <f t="shared" si="1"/>
        <v>99.952595401753968</v>
      </c>
    </row>
    <row r="11" spans="1:8" ht="15" x14ac:dyDescent="0.25">
      <c r="A11" s="21">
        <v>2</v>
      </c>
      <c r="B11" s="70" t="s">
        <v>105</v>
      </c>
      <c r="C11" s="85">
        <v>1398</v>
      </c>
      <c r="D11" s="83">
        <v>318.8</v>
      </c>
      <c r="E11" s="86">
        <v>52.6</v>
      </c>
      <c r="F11" s="40">
        <f t="shared" si="0"/>
        <v>-266.2</v>
      </c>
      <c r="G11" s="40">
        <f t="shared" si="1"/>
        <v>16.499372647427855</v>
      </c>
    </row>
    <row r="12" spans="1:8" ht="16.95" customHeight="1" x14ac:dyDescent="0.25">
      <c r="A12" s="21">
        <v>3</v>
      </c>
      <c r="B12" s="18" t="s">
        <v>106</v>
      </c>
      <c r="C12" s="149">
        <v>1286.0999999999999</v>
      </c>
      <c r="D12" s="150">
        <v>380.7</v>
      </c>
      <c r="E12" s="83">
        <v>346.6</v>
      </c>
      <c r="F12" s="40">
        <f t="shared" si="0"/>
        <v>-34.099999999999966</v>
      </c>
      <c r="G12" s="40">
        <f t="shared" si="1"/>
        <v>91.042815865510903</v>
      </c>
    </row>
    <row r="13" spans="1:8" ht="15" x14ac:dyDescent="0.25">
      <c r="A13" s="21">
        <v>4</v>
      </c>
      <c r="B13" s="42" t="s">
        <v>107</v>
      </c>
      <c r="C13" s="151">
        <v>22436.6</v>
      </c>
      <c r="D13" s="151">
        <v>4874.3999999999996</v>
      </c>
      <c r="E13" s="148">
        <v>2275.4</v>
      </c>
      <c r="F13" s="40">
        <f t="shared" si="0"/>
        <v>-2598.9999999999995</v>
      </c>
      <c r="G13" s="34">
        <f t="shared" si="1"/>
        <v>46.680617101591999</v>
      </c>
    </row>
    <row r="14" spans="1:8" ht="15" x14ac:dyDescent="0.25">
      <c r="A14" s="21">
        <v>5</v>
      </c>
      <c r="B14" s="42" t="s">
        <v>108</v>
      </c>
      <c r="C14" s="83">
        <v>8340.1</v>
      </c>
      <c r="D14" s="152">
        <v>2208.6999999999998</v>
      </c>
      <c r="E14" s="153">
        <v>1154.9000000000001</v>
      </c>
      <c r="F14" s="40">
        <f t="shared" si="0"/>
        <v>-1053.7999999999997</v>
      </c>
      <c r="G14" s="40">
        <f t="shared" si="1"/>
        <v>52.288676597093321</v>
      </c>
    </row>
    <row r="15" spans="1:8" ht="15" x14ac:dyDescent="0.25">
      <c r="A15" s="21">
        <v>6</v>
      </c>
      <c r="B15" s="25" t="s">
        <v>109</v>
      </c>
      <c r="C15" s="83">
        <v>1030.8</v>
      </c>
      <c r="D15" s="154">
        <v>294.5</v>
      </c>
      <c r="E15" s="83">
        <v>233</v>
      </c>
      <c r="F15" s="40">
        <f t="shared" si="0"/>
        <v>-61.5</v>
      </c>
      <c r="G15" s="40">
        <f t="shared" si="1"/>
        <v>79.117147707979626</v>
      </c>
    </row>
    <row r="16" spans="1:8" ht="15" x14ac:dyDescent="0.25">
      <c r="A16" s="21">
        <v>7</v>
      </c>
      <c r="B16" s="78" t="s">
        <v>247</v>
      </c>
      <c r="C16" s="83">
        <v>4447.6000000000004</v>
      </c>
      <c r="D16" s="154">
        <v>988.1</v>
      </c>
      <c r="E16" s="83">
        <v>333.4</v>
      </c>
      <c r="F16" s="40">
        <f t="shared" si="0"/>
        <v>-654.70000000000005</v>
      </c>
      <c r="G16" s="40">
        <f t="shared" si="1"/>
        <v>33.741524137233071</v>
      </c>
    </row>
    <row r="17" spans="1:8" ht="15" x14ac:dyDescent="0.25">
      <c r="A17" s="21">
        <v>8</v>
      </c>
      <c r="B17" s="25" t="s">
        <v>110</v>
      </c>
      <c r="C17" s="83">
        <v>23168.400000000001</v>
      </c>
      <c r="D17" s="150">
        <v>9406.7000000000007</v>
      </c>
      <c r="E17" s="83">
        <v>6866.5</v>
      </c>
      <c r="F17" s="40">
        <f t="shared" si="0"/>
        <v>-2540.2000000000007</v>
      </c>
      <c r="G17" s="40">
        <f t="shared" si="1"/>
        <v>72.995843388223278</v>
      </c>
    </row>
    <row r="18" spans="1:8" ht="15" x14ac:dyDescent="0.25">
      <c r="A18" s="21">
        <v>9</v>
      </c>
      <c r="B18" s="25" t="s">
        <v>111</v>
      </c>
      <c r="C18" s="83">
        <v>71944.800000000003</v>
      </c>
      <c r="D18" s="155">
        <v>17190.7</v>
      </c>
      <c r="E18" s="148">
        <v>11777.3</v>
      </c>
      <c r="F18" s="40">
        <f t="shared" si="0"/>
        <v>-5413.4000000000015</v>
      </c>
      <c r="G18" s="40">
        <f t="shared" si="1"/>
        <v>68.509717463512246</v>
      </c>
    </row>
    <row r="19" spans="1:8" ht="15" x14ac:dyDescent="0.25">
      <c r="A19" s="21">
        <v>10</v>
      </c>
      <c r="B19" s="25" t="s">
        <v>112</v>
      </c>
      <c r="C19" s="83">
        <v>21170.799999999999</v>
      </c>
      <c r="D19" s="140">
        <v>5757.5</v>
      </c>
      <c r="E19" s="153">
        <v>3951.7</v>
      </c>
      <c r="F19" s="40">
        <f t="shared" si="0"/>
        <v>-1805.8000000000002</v>
      </c>
      <c r="G19" s="40">
        <f t="shared" si="1"/>
        <v>68.635692574902293</v>
      </c>
    </row>
    <row r="20" spans="1:8" ht="15.6" x14ac:dyDescent="0.3">
      <c r="A20" s="25"/>
      <c r="B20" s="142" t="s">
        <v>100</v>
      </c>
      <c r="C20" s="156">
        <f>SUM(C8+C9+C10+C11+C12+C13+C14+C15+C16+C17+C18+C19)</f>
        <v>172368.89999999997</v>
      </c>
      <c r="D20" s="157">
        <f>SUM(D8+D9+D10+D11+D12+D13+D14+D15+D16+D17+D18+D19)</f>
        <v>45342.8</v>
      </c>
      <c r="E20" s="156">
        <f t="shared" ref="E20:F20" si="2">SUM(E8+E9+E10+E11+E12+E13+E14+E15+E16+E17+E18+E19)</f>
        <v>29415.8</v>
      </c>
      <c r="F20" s="51">
        <f t="shared" si="2"/>
        <v>-15927</v>
      </c>
      <c r="G20" s="50">
        <f t="shared" si="1"/>
        <v>64.874246848452231</v>
      </c>
      <c r="H20" s="9"/>
    </row>
    <row r="21" spans="1:8" ht="15" x14ac:dyDescent="0.25">
      <c r="A21" s="10"/>
      <c r="B21" s="10"/>
      <c r="C21" s="10"/>
      <c r="D21" s="10"/>
      <c r="E21" s="10"/>
      <c r="F21" s="10"/>
      <c r="G21" s="10"/>
    </row>
    <row r="23" spans="1:8" x14ac:dyDescent="0.25">
      <c r="C23" s="2"/>
      <c r="D23" s="2"/>
    </row>
  </sheetData>
  <mergeCells count="7">
    <mergeCell ref="F6:G6"/>
    <mergeCell ref="A3:G3"/>
    <mergeCell ref="A6:A7"/>
    <mergeCell ref="B6:B7"/>
    <mergeCell ref="C6:C7"/>
    <mergeCell ref="D6:D7"/>
    <mergeCell ref="E6:E7"/>
  </mergeCells>
  <printOptions horizontalCentered="1"/>
  <pageMargins left="1.1023622047244095" right="0.51181102362204722" top="0.94488188976377963" bottom="0.74803149606299213" header="0.31496062992125984" footer="0.31496062992125984"/>
  <pageSetup paperSize="9" orientation="landscape" horizontalDpi="4294967293" verticalDpi="4294967293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40"/>
  <sheetViews>
    <sheetView tabSelected="1" topLeftCell="A13" zoomScaleNormal="100" workbookViewId="0">
      <selection activeCell="L32" sqref="L32"/>
    </sheetView>
  </sheetViews>
  <sheetFormatPr defaultRowHeight="13.2" x14ac:dyDescent="0.25"/>
  <cols>
    <col min="1" max="1" width="6.33203125" customWidth="1"/>
    <col min="2" max="2" width="34.33203125" customWidth="1"/>
    <col min="3" max="3" width="9.6640625" customWidth="1"/>
    <col min="4" max="4" width="10.6640625" customWidth="1"/>
    <col min="5" max="5" width="10" customWidth="1"/>
    <col min="6" max="6" width="10.44140625" customWidth="1"/>
    <col min="7" max="7" width="9.88671875" customWidth="1"/>
    <col min="8" max="8" width="11" customWidth="1"/>
    <col min="9" max="9" width="9.44140625" customWidth="1"/>
    <col min="10" max="10" width="10.44140625" customWidth="1"/>
  </cols>
  <sheetData>
    <row r="1" spans="1:10" ht="15" x14ac:dyDescent="0.25">
      <c r="I1" s="178" t="s">
        <v>167</v>
      </c>
      <c r="J1" s="178"/>
    </row>
    <row r="3" spans="1:10" ht="18.600000000000001" customHeight="1" x14ac:dyDescent="0.3">
      <c r="A3" s="226" t="s">
        <v>357</v>
      </c>
      <c r="B3" s="226"/>
      <c r="C3" s="226"/>
      <c r="D3" s="226"/>
      <c r="E3" s="226"/>
      <c r="F3" s="226"/>
      <c r="G3" s="226"/>
      <c r="H3" s="226"/>
      <c r="I3" s="226"/>
      <c r="J3" s="226"/>
    </row>
    <row r="4" spans="1:10" ht="15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</row>
    <row r="5" spans="1:10" ht="15" x14ac:dyDescent="0.25">
      <c r="A5" s="10"/>
      <c r="B5" s="10"/>
      <c r="C5" s="10"/>
      <c r="D5" s="10"/>
      <c r="E5" s="10"/>
      <c r="F5" s="10"/>
      <c r="G5" s="10"/>
      <c r="H5" s="10"/>
      <c r="I5" s="183" t="s">
        <v>154</v>
      </c>
      <c r="J5" s="183"/>
    </row>
    <row r="6" spans="1:10" ht="46.95" customHeight="1" x14ac:dyDescent="0.25">
      <c r="A6" s="184" t="s">
        <v>224</v>
      </c>
      <c r="B6" s="186" t="s">
        <v>228</v>
      </c>
      <c r="C6" s="206" t="s">
        <v>188</v>
      </c>
      <c r="D6" s="206" t="s">
        <v>173</v>
      </c>
      <c r="E6" s="206" t="s">
        <v>229</v>
      </c>
      <c r="F6" s="206" t="s">
        <v>173</v>
      </c>
      <c r="G6" s="206" t="s">
        <v>266</v>
      </c>
      <c r="H6" s="206" t="s">
        <v>173</v>
      </c>
      <c r="I6" s="231" t="s">
        <v>267</v>
      </c>
      <c r="J6" s="232"/>
    </row>
    <row r="7" spans="1:10" ht="21" customHeight="1" x14ac:dyDescent="0.25">
      <c r="A7" s="185"/>
      <c r="B7" s="187"/>
      <c r="C7" s="207"/>
      <c r="D7" s="207"/>
      <c r="E7" s="207"/>
      <c r="F7" s="207"/>
      <c r="G7" s="207"/>
      <c r="H7" s="207"/>
      <c r="I7" s="35" t="s">
        <v>230</v>
      </c>
      <c r="J7" s="36" t="s">
        <v>172</v>
      </c>
    </row>
    <row r="8" spans="1:10" ht="30" x14ac:dyDescent="0.25">
      <c r="A8" s="37" t="s">
        <v>0</v>
      </c>
      <c r="B8" s="38" t="s">
        <v>353</v>
      </c>
      <c r="C8" s="39">
        <v>9484.2999999999993</v>
      </c>
      <c r="D8" s="40">
        <f>SUM(C8/$C$37*100)</f>
        <v>47.390222453180897</v>
      </c>
      <c r="E8" s="40">
        <v>11729.2</v>
      </c>
      <c r="F8" s="40">
        <f>SUM(E8/E37*100)</f>
        <v>46.244406331933682</v>
      </c>
      <c r="G8" s="40">
        <v>13016.2</v>
      </c>
      <c r="H8" s="40">
        <f>SUM(G8/G37*100)</f>
        <v>44.24900903596027</v>
      </c>
      <c r="I8" s="34">
        <f>SUM(G8-E8)</f>
        <v>1287</v>
      </c>
      <c r="J8" s="34">
        <f>SUM(G8/E8*100)</f>
        <v>110.97261535313577</v>
      </c>
    </row>
    <row r="9" spans="1:10" ht="15" x14ac:dyDescent="0.25">
      <c r="A9" s="25" t="s">
        <v>1</v>
      </c>
      <c r="B9" s="33" t="s">
        <v>179</v>
      </c>
      <c r="C9" s="40">
        <f>SUM(C10:C25)</f>
        <v>3598.0999999999995</v>
      </c>
      <c r="D9" s="40">
        <f t="shared" ref="D9:D23" si="0">SUM(C9/$C$37*100)</f>
        <v>17.978634101493011</v>
      </c>
      <c r="E9" s="40">
        <f>SUM(E10:E25)</f>
        <v>4704.7</v>
      </c>
      <c r="F9" s="40">
        <f>SUM(E9/E37*100)</f>
        <v>18.549096142093955</v>
      </c>
      <c r="G9" s="40">
        <f>SUM(G10:G25)</f>
        <v>4408.5999999999995</v>
      </c>
      <c r="H9" s="40">
        <f>SUM(G9/G37*100)</f>
        <v>14.987183758388351</v>
      </c>
      <c r="I9" s="34">
        <f>SUM(G9-E9)</f>
        <v>-296.10000000000036</v>
      </c>
      <c r="J9" s="34">
        <f>SUM(G9/E9*100)</f>
        <v>93.706293706293692</v>
      </c>
    </row>
    <row r="10" spans="1:10" ht="15" x14ac:dyDescent="0.25">
      <c r="A10" s="25" t="s">
        <v>114</v>
      </c>
      <c r="B10" s="33" t="s">
        <v>84</v>
      </c>
      <c r="C10" s="40">
        <v>398</v>
      </c>
      <c r="D10" s="40">
        <f t="shared" si="0"/>
        <v>1.9886874662722602</v>
      </c>
      <c r="E10" s="40">
        <v>435.3</v>
      </c>
      <c r="F10" s="40">
        <f>SUM(E10/E37*100)</f>
        <v>1.7162457862676683</v>
      </c>
      <c r="G10" s="40">
        <v>523</v>
      </c>
      <c r="H10" s="40">
        <f>SUM(G10/G37*100)</f>
        <v>1.7779560644279608</v>
      </c>
      <c r="I10" s="34">
        <f>SUM(G10-E10)</f>
        <v>87.699999999999989</v>
      </c>
      <c r="J10" s="34">
        <f t="shared" ref="J10:J34" si="1">SUM(G10/E10*100)</f>
        <v>120.14702504020217</v>
      </c>
    </row>
    <row r="11" spans="1:10" ht="15" x14ac:dyDescent="0.25">
      <c r="A11" s="25" t="s">
        <v>115</v>
      </c>
      <c r="B11" s="33" t="s">
        <v>85</v>
      </c>
      <c r="C11" s="40">
        <v>10.4</v>
      </c>
      <c r="D11" s="40">
        <f t="shared" si="0"/>
        <v>5.1965702636260068E-2</v>
      </c>
      <c r="E11" s="40">
        <v>12.2</v>
      </c>
      <c r="F11" s="40">
        <f>SUM(E11/E37*100)</f>
        <v>4.8100617028406956E-2</v>
      </c>
      <c r="G11" s="40">
        <v>8.9</v>
      </c>
      <c r="H11" s="40">
        <f>SUM(G11/G37*100)</f>
        <v>3.0255848897531263E-2</v>
      </c>
      <c r="I11" s="34">
        <f t="shared" ref="I11:I28" si="2">SUM(G11-E11)</f>
        <v>-3.2999999999999989</v>
      </c>
      <c r="J11" s="34">
        <f t="shared" si="1"/>
        <v>72.950819672131146</v>
      </c>
    </row>
    <row r="12" spans="1:10" ht="15" x14ac:dyDescent="0.25">
      <c r="A12" s="25" t="s">
        <v>116</v>
      </c>
      <c r="B12" s="33" t="s">
        <v>86</v>
      </c>
      <c r="C12" s="40">
        <v>19.8</v>
      </c>
      <c r="D12" s="40">
        <f t="shared" si="0"/>
        <v>9.8934703095956672E-2</v>
      </c>
      <c r="E12" s="40">
        <v>23.2</v>
      </c>
      <c r="F12" s="40">
        <f>SUM(E12/E37*100)</f>
        <v>9.1470025824511594E-2</v>
      </c>
      <c r="G12" s="40">
        <v>20.399999999999999</v>
      </c>
      <c r="H12" s="40">
        <f>SUM(G12/G37*100)</f>
        <v>6.9350485113442439E-2</v>
      </c>
      <c r="I12" s="34">
        <f t="shared" si="2"/>
        <v>-2.8000000000000007</v>
      </c>
      <c r="J12" s="34">
        <f t="shared" si="1"/>
        <v>87.931034482758619</v>
      </c>
    </row>
    <row r="13" spans="1:10" ht="15" x14ac:dyDescent="0.25">
      <c r="A13" s="25" t="s">
        <v>117</v>
      </c>
      <c r="B13" s="33" t="s">
        <v>87</v>
      </c>
      <c r="C13" s="40">
        <v>180.8</v>
      </c>
      <c r="D13" s="40">
        <f t="shared" si="0"/>
        <v>0.90340375352267499</v>
      </c>
      <c r="E13" s="40">
        <v>206.8</v>
      </c>
      <c r="F13" s="40">
        <f>SUM(E13/E37*100)</f>
        <v>0.81534488536676719</v>
      </c>
      <c r="G13" s="40">
        <v>241.8</v>
      </c>
      <c r="H13" s="40">
        <f>SUM(G13/G37*100)</f>
        <v>0.82200722060933251</v>
      </c>
      <c r="I13" s="34">
        <f t="shared" si="2"/>
        <v>35</v>
      </c>
      <c r="J13" s="34">
        <f t="shared" si="1"/>
        <v>116.92456479690523</v>
      </c>
    </row>
    <row r="14" spans="1:10" ht="15" x14ac:dyDescent="0.25">
      <c r="A14" s="25" t="s">
        <v>118</v>
      </c>
      <c r="B14" s="33" t="s">
        <v>88</v>
      </c>
      <c r="C14" s="40">
        <v>6.8</v>
      </c>
      <c r="D14" s="40">
        <f t="shared" si="0"/>
        <v>3.3977574800631578E-2</v>
      </c>
      <c r="E14" s="40">
        <v>8.6999999999999993</v>
      </c>
      <c r="F14" s="40">
        <f>SUM(E14/E37*100)</f>
        <v>3.4301259684191843E-2</v>
      </c>
      <c r="G14" s="40">
        <v>22.3</v>
      </c>
      <c r="H14" s="40">
        <f>SUM(G14/G37*100)</f>
        <v>7.5809598923027771E-2</v>
      </c>
      <c r="I14" s="34">
        <f t="shared" si="2"/>
        <v>13.600000000000001</v>
      </c>
      <c r="J14" s="34">
        <f t="shared" si="1"/>
        <v>256.32183908045982</v>
      </c>
    </row>
    <row r="15" spans="1:10" ht="15" x14ac:dyDescent="0.25">
      <c r="A15" s="25" t="s">
        <v>119</v>
      </c>
      <c r="B15" s="33" t="s">
        <v>89</v>
      </c>
      <c r="C15" s="41">
        <v>20</v>
      </c>
      <c r="D15" s="34">
        <f t="shared" si="0"/>
        <v>9.9934043531269348E-2</v>
      </c>
      <c r="E15" s="41">
        <v>29.2</v>
      </c>
      <c r="F15" s="34">
        <f>SUM(E15/E37*100)</f>
        <v>0.11512606698602322</v>
      </c>
      <c r="G15" s="41">
        <v>39</v>
      </c>
      <c r="H15" s="40">
        <f>SUM(G15/G37*100)</f>
        <v>0.13258180977569881</v>
      </c>
      <c r="I15" s="34">
        <f t="shared" si="2"/>
        <v>9.8000000000000007</v>
      </c>
      <c r="J15" s="34">
        <f t="shared" si="1"/>
        <v>133.56164383561645</v>
      </c>
    </row>
    <row r="16" spans="1:10" ht="15" x14ac:dyDescent="0.25">
      <c r="A16" s="42" t="s">
        <v>120</v>
      </c>
      <c r="B16" s="18" t="s">
        <v>123</v>
      </c>
      <c r="C16" s="34">
        <v>631.6</v>
      </c>
      <c r="D16" s="40">
        <f t="shared" si="0"/>
        <v>3.1559170947174864</v>
      </c>
      <c r="E16" s="34">
        <v>905.6</v>
      </c>
      <c r="F16" s="43">
        <f>SUM(E16/E37*100)</f>
        <v>3.5704851459774876</v>
      </c>
      <c r="G16" s="34">
        <v>564.9</v>
      </c>
      <c r="H16" s="40">
        <f>SUM(G16/G37*100)</f>
        <v>1.9203965215972372</v>
      </c>
      <c r="I16" s="34">
        <f t="shared" si="2"/>
        <v>-340.70000000000005</v>
      </c>
      <c r="J16" s="34">
        <f t="shared" si="1"/>
        <v>62.378533568904594</v>
      </c>
    </row>
    <row r="17" spans="1:10" ht="15" x14ac:dyDescent="0.25">
      <c r="A17" s="44" t="s">
        <v>121</v>
      </c>
      <c r="B17" s="20" t="s">
        <v>231</v>
      </c>
      <c r="C17" s="40">
        <v>29.4</v>
      </c>
      <c r="D17" s="40">
        <f t="shared" si="0"/>
        <v>0.14690304399096596</v>
      </c>
      <c r="E17" s="40">
        <v>27.1</v>
      </c>
      <c r="F17" s="40">
        <f>SUM(E17/E37*100)</f>
        <v>0.10684645257949416</v>
      </c>
      <c r="G17" s="40">
        <v>74.7</v>
      </c>
      <c r="H17" s="40">
        <f>SUM(G17/G37*100)</f>
        <v>0.25394515872422307</v>
      </c>
      <c r="I17" s="34">
        <f t="shared" si="2"/>
        <v>47.6</v>
      </c>
      <c r="J17" s="34">
        <f t="shared" si="1"/>
        <v>275.64575645756457</v>
      </c>
    </row>
    <row r="18" spans="1:10" ht="15" x14ac:dyDescent="0.25">
      <c r="A18" s="25" t="s">
        <v>122</v>
      </c>
      <c r="B18" s="20" t="s">
        <v>126</v>
      </c>
      <c r="C18" s="40">
        <v>100.1</v>
      </c>
      <c r="D18" s="40">
        <f t="shared" si="0"/>
        <v>0.50016988787400307</v>
      </c>
      <c r="E18" s="40">
        <v>80.2</v>
      </c>
      <c r="F18" s="40">
        <f>SUM(E18/E37*100)</f>
        <v>0.31620241685887202</v>
      </c>
      <c r="G18" s="40">
        <v>277.7</v>
      </c>
      <c r="H18" s="40">
        <f>SUM(G18/G37*100)</f>
        <v>0.94405047627465521</v>
      </c>
      <c r="I18" s="34">
        <f t="shared" si="2"/>
        <v>197.5</v>
      </c>
      <c r="J18" s="34">
        <f t="shared" si="1"/>
        <v>346.2593516209476</v>
      </c>
    </row>
    <row r="19" spans="1:10" ht="15" x14ac:dyDescent="0.25">
      <c r="A19" s="25" t="s">
        <v>124</v>
      </c>
      <c r="B19" s="20" t="s">
        <v>90</v>
      </c>
      <c r="C19" s="40">
        <v>44.4</v>
      </c>
      <c r="D19" s="40">
        <f t="shared" si="0"/>
        <v>0.22185357663941796</v>
      </c>
      <c r="E19" s="40">
        <v>30</v>
      </c>
      <c r="F19" s="40">
        <f>SUM(E19/E37*100)</f>
        <v>0.1182802058075581</v>
      </c>
      <c r="G19" s="40">
        <v>28.4</v>
      </c>
      <c r="H19" s="40">
        <f>SUM(G19/G37*100)</f>
        <v>9.6546753785380648E-2</v>
      </c>
      <c r="I19" s="34">
        <f t="shared" si="2"/>
        <v>-1.6000000000000014</v>
      </c>
      <c r="J19" s="34">
        <f t="shared" si="1"/>
        <v>94.666666666666671</v>
      </c>
    </row>
    <row r="20" spans="1:10" ht="30" x14ac:dyDescent="0.25">
      <c r="A20" s="25" t="s">
        <v>125</v>
      </c>
      <c r="B20" s="45" t="s">
        <v>232</v>
      </c>
      <c r="C20" s="40">
        <v>0.3</v>
      </c>
      <c r="D20" s="40">
        <f t="shared" si="0"/>
        <v>1.4990106529690404E-3</v>
      </c>
      <c r="E20" s="40">
        <v>0.6</v>
      </c>
      <c r="F20" s="40">
        <f>SUM(E20/E37*100)</f>
        <v>2.3656041161511619E-3</v>
      </c>
      <c r="G20" s="40">
        <v>0.3</v>
      </c>
      <c r="H20" s="40">
        <f>SUM(G20/G37*100)</f>
        <v>1.019860075197683E-3</v>
      </c>
      <c r="I20" s="34">
        <f t="shared" si="2"/>
        <v>-0.3</v>
      </c>
      <c r="J20" s="34">
        <f>SUM(G20/E20*100)</f>
        <v>50</v>
      </c>
    </row>
    <row r="21" spans="1:10" ht="15" x14ac:dyDescent="0.25">
      <c r="A21" s="25" t="s">
        <v>127</v>
      </c>
      <c r="B21" s="20" t="s">
        <v>91</v>
      </c>
      <c r="C21" s="40">
        <v>782.9</v>
      </c>
      <c r="D21" s="40">
        <f t="shared" si="0"/>
        <v>3.9119181340315388</v>
      </c>
      <c r="E21" s="40">
        <v>769.4</v>
      </c>
      <c r="F21" s="40">
        <f>SUM(E21/E37*100)</f>
        <v>3.0334930116111734</v>
      </c>
      <c r="G21" s="40">
        <v>843.5</v>
      </c>
      <c r="H21" s="40">
        <f>SUM(G21/G37*100)</f>
        <v>2.8675065780974855</v>
      </c>
      <c r="I21" s="34">
        <f>SUM(G21-E21)</f>
        <v>74.100000000000023</v>
      </c>
      <c r="J21" s="34">
        <f t="shared" si="1"/>
        <v>109.63088120613465</v>
      </c>
    </row>
    <row r="22" spans="1:10" ht="30" x14ac:dyDescent="0.25">
      <c r="A22" s="44" t="s">
        <v>128</v>
      </c>
      <c r="B22" s="46" t="s">
        <v>233</v>
      </c>
      <c r="C22" s="40">
        <v>91.7</v>
      </c>
      <c r="D22" s="40">
        <f t="shared" si="0"/>
        <v>0.45819758959086998</v>
      </c>
      <c r="E22" s="40">
        <v>131.80000000000001</v>
      </c>
      <c r="F22" s="40">
        <f>SUM(E22/E37*100)</f>
        <v>0.51964437084787196</v>
      </c>
      <c r="G22" s="40">
        <v>124.5</v>
      </c>
      <c r="H22" s="40">
        <f>SUM(G22/G37*100)</f>
        <v>0.42324193120703846</v>
      </c>
      <c r="I22" s="34">
        <f t="shared" si="2"/>
        <v>-7.3000000000000114</v>
      </c>
      <c r="J22" s="34">
        <f t="shared" si="1"/>
        <v>94.461305007587242</v>
      </c>
    </row>
    <row r="23" spans="1:10" ht="15" x14ac:dyDescent="0.25">
      <c r="A23" s="25" t="s">
        <v>129</v>
      </c>
      <c r="B23" s="46" t="s">
        <v>92</v>
      </c>
      <c r="C23" s="40">
        <v>23.1</v>
      </c>
      <c r="D23" s="40">
        <f t="shared" si="0"/>
        <v>0.11542382027861613</v>
      </c>
      <c r="E23" s="40">
        <v>34.700000000000003</v>
      </c>
      <c r="F23" s="40">
        <f>SUM(E23/E37*100)</f>
        <v>0.13681077138407555</v>
      </c>
      <c r="G23" s="40">
        <v>44.6</v>
      </c>
      <c r="H23" s="40">
        <f>SUM(G23/G37*100)</f>
        <v>0.15161919784605554</v>
      </c>
      <c r="I23" s="34">
        <f t="shared" si="2"/>
        <v>9.8999999999999986</v>
      </c>
      <c r="J23" s="34">
        <f>SUM(G23/E23*100)</f>
        <v>128.53025936599423</v>
      </c>
    </row>
    <row r="24" spans="1:10" ht="15" x14ac:dyDescent="0.25">
      <c r="A24" s="25" t="s">
        <v>175</v>
      </c>
      <c r="B24" s="20" t="s">
        <v>234</v>
      </c>
      <c r="C24" s="40"/>
      <c r="D24" s="40"/>
      <c r="E24" s="40">
        <v>24.4</v>
      </c>
      <c r="F24" s="40"/>
      <c r="G24" s="40">
        <v>26.7</v>
      </c>
      <c r="H24" s="40">
        <f>SUM(G24/G37*100)</f>
        <v>9.0767546692593779E-2</v>
      </c>
      <c r="I24" s="34">
        <f t="shared" si="2"/>
        <v>2.3000000000000007</v>
      </c>
      <c r="J24" s="34">
        <f>IFERROR(G24/E24*100,0)</f>
        <v>109.42622950819671</v>
      </c>
    </row>
    <row r="25" spans="1:10" ht="15" x14ac:dyDescent="0.25">
      <c r="A25" s="25" t="s">
        <v>235</v>
      </c>
      <c r="B25" s="20" t="s">
        <v>236</v>
      </c>
      <c r="C25" s="40">
        <v>1258.8</v>
      </c>
      <c r="D25" s="40">
        <f t="shared" ref="D25:D36" si="3">SUM(C25/$C$37*100)</f>
        <v>6.2898486998580934</v>
      </c>
      <c r="E25" s="40">
        <v>1985.5</v>
      </c>
      <c r="F25" s="40">
        <f>SUM(E25/E37*100)</f>
        <v>7.8281782876968871</v>
      </c>
      <c r="G25" s="40">
        <v>1567.9</v>
      </c>
      <c r="H25" s="40">
        <f>SUM(G25/G37*100)</f>
        <v>5.3301287063414904</v>
      </c>
      <c r="I25" s="34">
        <f t="shared" si="2"/>
        <v>-417.59999999999991</v>
      </c>
      <c r="J25" s="34">
        <f t="shared" si="1"/>
        <v>78.967514479979855</v>
      </c>
    </row>
    <row r="26" spans="1:10" ht="15" x14ac:dyDescent="0.25">
      <c r="A26" s="25" t="s">
        <v>2</v>
      </c>
      <c r="B26" s="33" t="s">
        <v>10</v>
      </c>
      <c r="C26" s="40">
        <v>67.900000000000006</v>
      </c>
      <c r="D26" s="40">
        <f t="shared" si="3"/>
        <v>0.33927607778865948</v>
      </c>
      <c r="E26" s="40">
        <v>134.19999999999999</v>
      </c>
      <c r="F26" s="40">
        <f>SUM(E26/E37*100)</f>
        <v>0.52910678731247651</v>
      </c>
      <c r="G26" s="40">
        <v>116.5</v>
      </c>
      <c r="H26" s="40">
        <f>SUM(G26/G37*100)</f>
        <v>0.39604566253510021</v>
      </c>
      <c r="I26" s="34">
        <f t="shared" si="2"/>
        <v>-17.699999999999989</v>
      </c>
      <c r="J26" s="34">
        <f t="shared" si="1"/>
        <v>86.810730253353213</v>
      </c>
    </row>
    <row r="27" spans="1:10" ht="15" x14ac:dyDescent="0.25">
      <c r="A27" s="25" t="s">
        <v>3</v>
      </c>
      <c r="B27" s="33" t="s">
        <v>93</v>
      </c>
      <c r="C27" s="40">
        <v>59.2</v>
      </c>
      <c r="D27" s="40">
        <f t="shared" si="3"/>
        <v>0.2958047688525573</v>
      </c>
      <c r="E27" s="40">
        <v>179</v>
      </c>
      <c r="F27" s="40">
        <f>SUM(E27/E37*100)</f>
        <v>0.70573856131843005</v>
      </c>
      <c r="G27" s="84">
        <v>463.6</v>
      </c>
      <c r="H27" s="40">
        <f>SUM(G27/G37*100)</f>
        <v>1.5760237695388195</v>
      </c>
      <c r="I27" s="34">
        <f t="shared" si="2"/>
        <v>284.60000000000002</v>
      </c>
      <c r="J27" s="34">
        <f t="shared" si="1"/>
        <v>258.99441340782124</v>
      </c>
    </row>
    <row r="28" spans="1:10" ht="15" x14ac:dyDescent="0.25">
      <c r="A28" s="25" t="s">
        <v>4</v>
      </c>
      <c r="B28" s="33" t="s">
        <v>94</v>
      </c>
      <c r="C28" s="40">
        <v>2349.8000000000002</v>
      </c>
      <c r="D28" s="40">
        <f t="shared" si="3"/>
        <v>11.741250774488837</v>
      </c>
      <c r="E28" s="40">
        <v>2476.3000000000002</v>
      </c>
      <c r="F28" s="40">
        <f>SUM(E28/E37*100)</f>
        <v>9.7632424547085392</v>
      </c>
      <c r="G28" s="40">
        <v>2301.8000000000002</v>
      </c>
      <c r="H28" s="40">
        <f>SUM(G28/G37*100)</f>
        <v>7.8250464036334231</v>
      </c>
      <c r="I28" s="34">
        <f t="shared" si="2"/>
        <v>-174.5</v>
      </c>
      <c r="J28" s="34">
        <f>SUM(G28/E28*100)</f>
        <v>92.953196300932845</v>
      </c>
    </row>
    <row r="29" spans="1:10" ht="15" x14ac:dyDescent="0.25">
      <c r="A29" s="25" t="s">
        <v>5</v>
      </c>
      <c r="B29" s="33" t="s">
        <v>95</v>
      </c>
      <c r="C29" s="40">
        <v>1571.7</v>
      </c>
      <c r="D29" s="40">
        <f t="shared" si="3"/>
        <v>7.8533168109048024</v>
      </c>
      <c r="E29" s="40">
        <v>1990.6</v>
      </c>
      <c r="F29" s="40">
        <f>SUM(E29/E37*100)</f>
        <v>7.8482859226841715</v>
      </c>
      <c r="G29" s="40">
        <v>2214.8000000000002</v>
      </c>
      <c r="H29" s="40">
        <f>SUM(G29/G37*100)</f>
        <v>7.5292869818260959</v>
      </c>
      <c r="I29" s="34">
        <f>SUM(G29-E29)</f>
        <v>224.20000000000027</v>
      </c>
      <c r="J29" s="34">
        <f t="shared" si="1"/>
        <v>111.26293579825179</v>
      </c>
    </row>
    <row r="30" spans="1:10" ht="30" x14ac:dyDescent="0.25">
      <c r="A30" s="25" t="s">
        <v>6</v>
      </c>
      <c r="B30" s="47" t="s">
        <v>237</v>
      </c>
      <c r="C30" s="40">
        <f>SUM(C31:C34)</f>
        <v>2527</v>
      </c>
      <c r="D30" s="40">
        <f t="shared" si="3"/>
        <v>12.626666400175884</v>
      </c>
      <c r="E30" s="40">
        <f>SUM(E31:E34)</f>
        <v>3771.8999999999996</v>
      </c>
      <c r="F30" s="40">
        <f>SUM(E30/E37*100)</f>
        <v>14.871370276184278</v>
      </c>
      <c r="G30" s="40">
        <f>SUM(G31:G34)</f>
        <v>6472.5999999999995</v>
      </c>
      <c r="H30" s="40">
        <f>SUM(G30/G37*100)</f>
        <v>22.003821075748409</v>
      </c>
      <c r="I30" s="34">
        <f t="shared" ref="I30" si="4">SUM(E30-C30)</f>
        <v>1244.8999999999996</v>
      </c>
      <c r="J30" s="34">
        <f t="shared" si="1"/>
        <v>171.6005196320157</v>
      </c>
    </row>
    <row r="31" spans="1:10" ht="15" x14ac:dyDescent="0.25">
      <c r="A31" s="25" t="s">
        <v>238</v>
      </c>
      <c r="B31" s="48" t="s">
        <v>96</v>
      </c>
      <c r="C31" s="40">
        <v>0</v>
      </c>
      <c r="D31" s="40">
        <f t="shared" si="3"/>
        <v>0</v>
      </c>
      <c r="E31" s="40">
        <v>11</v>
      </c>
      <c r="F31" s="40">
        <f>SUM(E31/E37*100)</f>
        <v>4.3369408796104639E-2</v>
      </c>
      <c r="G31" s="40">
        <v>0</v>
      </c>
      <c r="H31" s="40">
        <f>SUM(G31/G37*100)</f>
        <v>0</v>
      </c>
      <c r="I31" s="34">
        <f>SUM(G31-E31)</f>
        <v>-11</v>
      </c>
      <c r="J31" s="34">
        <v>0</v>
      </c>
    </row>
    <row r="32" spans="1:10" ht="15" x14ac:dyDescent="0.25">
      <c r="A32" s="25" t="s">
        <v>239</v>
      </c>
      <c r="B32" s="33" t="s">
        <v>240</v>
      </c>
      <c r="C32" s="40">
        <v>252.8</v>
      </c>
      <c r="D32" s="40">
        <f t="shared" si="3"/>
        <v>1.2631663102352446</v>
      </c>
      <c r="E32" s="40">
        <v>117.1</v>
      </c>
      <c r="F32" s="40">
        <f>SUM(E32/E37*100)</f>
        <v>0.46168707000216841</v>
      </c>
      <c r="G32" s="40">
        <v>319.89999999999998</v>
      </c>
      <c r="H32" s="40">
        <f>SUM(G32/G37*100)</f>
        <v>1.0875107935191293</v>
      </c>
      <c r="I32" s="34">
        <f t="shared" ref="I32:I35" si="5">SUM(G32-E32)</f>
        <v>202.79999999999998</v>
      </c>
      <c r="J32" s="34">
        <f t="shared" si="1"/>
        <v>273.18531169940223</v>
      </c>
    </row>
    <row r="33" spans="1:10" ht="15" x14ac:dyDescent="0.25">
      <c r="A33" s="25" t="s">
        <v>241</v>
      </c>
      <c r="B33" s="48" t="s">
        <v>97</v>
      </c>
      <c r="C33" s="40">
        <v>2260</v>
      </c>
      <c r="D33" s="40">
        <f t="shared" si="3"/>
        <v>11.292546919033438</v>
      </c>
      <c r="E33" s="40">
        <v>3583.2</v>
      </c>
      <c r="F33" s="40">
        <f>SUM(E33/E37*100)</f>
        <v>14.12738778165474</v>
      </c>
      <c r="G33" s="40">
        <v>6047.9</v>
      </c>
      <c r="H33" s="40">
        <f>SUM(G33/G37*100)</f>
        <v>20.560039162626889</v>
      </c>
      <c r="I33" s="34">
        <f>SUM(G33-E33)</f>
        <v>2464.6999999999998</v>
      </c>
      <c r="J33" s="34">
        <f t="shared" si="1"/>
        <v>168.78488501897746</v>
      </c>
    </row>
    <row r="34" spans="1:10" ht="15" x14ac:dyDescent="0.25">
      <c r="A34" s="25" t="s">
        <v>242</v>
      </c>
      <c r="B34" s="48" t="s">
        <v>351</v>
      </c>
      <c r="C34" s="40">
        <v>14.2</v>
      </c>
      <c r="D34" s="40">
        <f t="shared" si="3"/>
        <v>7.0953170907201241E-2</v>
      </c>
      <c r="E34" s="40">
        <v>60.6</v>
      </c>
      <c r="F34" s="40">
        <f>SUM(E34/E37*100)</f>
        <v>0.2389260157312674</v>
      </c>
      <c r="G34" s="40">
        <v>104.8</v>
      </c>
      <c r="H34" s="40">
        <f>SUM(G34/G37*100)</f>
        <v>0.35627111960239061</v>
      </c>
      <c r="I34" s="34">
        <f t="shared" si="5"/>
        <v>44.199999999999996</v>
      </c>
      <c r="J34" s="34">
        <f t="shared" si="1"/>
        <v>172.93729372937293</v>
      </c>
    </row>
    <row r="35" spans="1:10" ht="15" x14ac:dyDescent="0.25">
      <c r="A35" s="25" t="s">
        <v>7</v>
      </c>
      <c r="B35" s="48" t="s">
        <v>243</v>
      </c>
      <c r="C35" s="40">
        <v>305.2</v>
      </c>
      <c r="D35" s="40">
        <f t="shared" si="3"/>
        <v>1.5249935042871703</v>
      </c>
      <c r="E35" s="40">
        <v>377.6</v>
      </c>
      <c r="F35" s="40">
        <f>SUM(E35/E37*100)</f>
        <v>1.4887535237644647</v>
      </c>
      <c r="G35" s="40">
        <v>421.7</v>
      </c>
      <c r="H35" s="40">
        <f>SUM(G35/G37*100)</f>
        <v>1.4335833123695432</v>
      </c>
      <c r="I35" s="34">
        <f t="shared" si="5"/>
        <v>44.099999999999966</v>
      </c>
      <c r="J35" s="34">
        <f>SUM(G35/E35*100)</f>
        <v>111.6790254237288</v>
      </c>
    </row>
    <row r="36" spans="1:10" ht="30" x14ac:dyDescent="0.25">
      <c r="A36" s="25" t="s">
        <v>18</v>
      </c>
      <c r="B36" s="17" t="s">
        <v>158</v>
      </c>
      <c r="C36" s="40">
        <v>50</v>
      </c>
      <c r="D36" s="40">
        <f t="shared" si="3"/>
        <v>0.24983510882817342</v>
      </c>
      <c r="E36" s="40"/>
      <c r="F36" s="40"/>
      <c r="G36" s="40"/>
      <c r="H36" s="40"/>
      <c r="I36" s="34"/>
      <c r="J36" s="34"/>
    </row>
    <row r="37" spans="1:10" ht="15.6" x14ac:dyDescent="0.3">
      <c r="A37" s="25"/>
      <c r="B37" s="49" t="s">
        <v>98</v>
      </c>
      <c r="C37" s="50">
        <f>SUM(C8+C9+C26+C27+C28+C29+C30+C35+C36)</f>
        <v>20013.2</v>
      </c>
      <c r="D37" s="50">
        <f>SUM(C37/C37*100)</f>
        <v>100</v>
      </c>
      <c r="E37" s="50">
        <f>SUM(E8+E9+E26+E27+E28+E29+E30+E35+E36)</f>
        <v>25363.5</v>
      </c>
      <c r="F37" s="50">
        <f>SUM(E37/E37*100)</f>
        <v>100</v>
      </c>
      <c r="G37" s="158">
        <f>SUM(G8+G9+G26+G27+G28+G29+G30+G35)</f>
        <v>29415.799999999996</v>
      </c>
      <c r="H37" s="50">
        <f>SUM(G37/G37*100)</f>
        <v>100</v>
      </c>
      <c r="I37" s="51">
        <f>SUM(G37-E37)</f>
        <v>4052.2999999999956</v>
      </c>
      <c r="J37" s="51">
        <f>SUM(G37/E37*100)</f>
        <v>115.97689593313223</v>
      </c>
    </row>
    <row r="40" spans="1:10" x14ac:dyDescent="0.25">
      <c r="D40" s="2"/>
      <c r="E40" s="2"/>
    </row>
  </sheetData>
  <mergeCells count="12">
    <mergeCell ref="I1:J1"/>
    <mergeCell ref="A3:J3"/>
    <mergeCell ref="I5:J5"/>
    <mergeCell ref="H6:H7"/>
    <mergeCell ref="I6:J6"/>
    <mergeCell ref="G6:G7"/>
    <mergeCell ref="A6:A7"/>
    <mergeCell ref="B6:B7"/>
    <mergeCell ref="C6:C7"/>
    <mergeCell ref="D6:D7"/>
    <mergeCell ref="E6:E7"/>
    <mergeCell ref="F6:F7"/>
  </mergeCells>
  <phoneticPr fontId="2" type="noConversion"/>
  <printOptions horizontalCentered="1"/>
  <pageMargins left="1.299212598425197" right="0.70866141732283472" top="0.35433070866141736" bottom="0.27559055118110237" header="0.31496062992125984" footer="0.31496062992125984"/>
  <pageSetup paperSize="9" orientation="landscape" horizontalDpi="4294967293" verticalDpi="4294967293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37"/>
  <sheetViews>
    <sheetView topLeftCell="A13" zoomScaleNormal="100" workbookViewId="0"/>
  </sheetViews>
  <sheetFormatPr defaultRowHeight="13.2" x14ac:dyDescent="0.25"/>
  <cols>
    <col min="1" max="1" width="7.109375" customWidth="1"/>
    <col min="2" max="2" width="37.109375" customWidth="1"/>
    <col min="3" max="3" width="14.44140625" customWidth="1"/>
    <col min="4" max="4" width="13.5546875" customWidth="1"/>
    <col min="5" max="5" width="10.109375" customWidth="1"/>
    <col min="6" max="6" width="11.88671875" customWidth="1"/>
    <col min="7" max="7" width="8.88671875" customWidth="1"/>
    <col min="8" max="8" width="10.6640625" bestFit="1" customWidth="1"/>
  </cols>
  <sheetData>
    <row r="1" spans="1:8" ht="15" x14ac:dyDescent="0.25">
      <c r="A1" s="52"/>
      <c r="B1" s="52"/>
      <c r="C1" s="52"/>
      <c r="D1" s="52"/>
      <c r="E1" s="52"/>
      <c r="F1" s="233" t="s">
        <v>103</v>
      </c>
      <c r="G1" s="233"/>
    </row>
    <row r="2" spans="1:8" ht="15.6" x14ac:dyDescent="0.3">
      <c r="A2" s="52"/>
      <c r="B2" s="236"/>
      <c r="C2" s="236"/>
      <c r="D2" s="236"/>
      <c r="E2" s="236"/>
      <c r="F2" s="53"/>
      <c r="G2" s="53"/>
    </row>
    <row r="3" spans="1:8" ht="15.6" x14ac:dyDescent="0.3">
      <c r="A3" s="236" t="s">
        <v>358</v>
      </c>
      <c r="B3" s="236"/>
      <c r="C3" s="236"/>
      <c r="D3" s="236"/>
      <c r="E3" s="236"/>
      <c r="F3" s="236"/>
      <c r="G3" s="236"/>
    </row>
    <row r="4" spans="1:8" ht="15" x14ac:dyDescent="0.25">
      <c r="A4" s="52"/>
      <c r="B4" s="52"/>
      <c r="C4" s="52"/>
      <c r="D4" s="52"/>
      <c r="E4" s="52"/>
      <c r="F4" s="52"/>
      <c r="G4" s="52"/>
    </row>
    <row r="5" spans="1:8" ht="15" x14ac:dyDescent="0.25">
      <c r="A5" s="52"/>
      <c r="B5" s="52"/>
      <c r="C5" s="52"/>
      <c r="D5" s="52"/>
      <c r="E5" s="52"/>
      <c r="F5" s="243" t="s">
        <v>154</v>
      </c>
      <c r="G5" s="243"/>
    </row>
    <row r="6" spans="1:8" ht="29.4" customHeight="1" x14ac:dyDescent="0.25">
      <c r="A6" s="237" t="s">
        <v>224</v>
      </c>
      <c r="B6" s="239" t="s">
        <v>166</v>
      </c>
      <c r="C6" s="237" t="s">
        <v>155</v>
      </c>
      <c r="D6" s="237" t="s">
        <v>244</v>
      </c>
      <c r="E6" s="239" t="s">
        <v>13</v>
      </c>
      <c r="F6" s="241" t="s">
        <v>157</v>
      </c>
      <c r="G6" s="242"/>
    </row>
    <row r="7" spans="1:8" ht="16.95" customHeight="1" x14ac:dyDescent="0.25">
      <c r="A7" s="238"/>
      <c r="B7" s="240"/>
      <c r="C7" s="238"/>
      <c r="D7" s="238"/>
      <c r="E7" s="240"/>
      <c r="F7" s="55" t="s">
        <v>178</v>
      </c>
      <c r="G7" s="54" t="s">
        <v>172</v>
      </c>
    </row>
    <row r="8" spans="1:8" ht="30" customHeight="1" x14ac:dyDescent="0.25">
      <c r="A8" s="25" t="s">
        <v>0</v>
      </c>
      <c r="B8" s="56" t="s">
        <v>353</v>
      </c>
      <c r="C8" s="173">
        <v>75999.7</v>
      </c>
      <c r="D8" s="57">
        <v>17461.5</v>
      </c>
      <c r="E8" s="42">
        <v>13016.2</v>
      </c>
      <c r="F8" s="40">
        <f>SUM(E8-D8)</f>
        <v>-4445.2999999999993</v>
      </c>
      <c r="G8" s="34">
        <f>SUM(E8/D8*100)</f>
        <v>74.542278727486192</v>
      </c>
    </row>
    <row r="9" spans="1:8" ht="15" x14ac:dyDescent="0.25">
      <c r="A9" s="25" t="s">
        <v>1</v>
      </c>
      <c r="B9" s="33" t="s">
        <v>179</v>
      </c>
      <c r="C9" s="154">
        <f>SUM(C10:C25)</f>
        <v>28232</v>
      </c>
      <c r="D9" s="33">
        <f>SUM(D10:D25)</f>
        <v>8548</v>
      </c>
      <c r="E9" s="33">
        <f>SUM(E10:E25)</f>
        <v>4408.5999999999995</v>
      </c>
      <c r="F9" s="40">
        <f t="shared" ref="F9:F34" si="0">SUM(E9-D9)</f>
        <v>-4139.4000000000005</v>
      </c>
      <c r="G9" s="34">
        <f t="shared" ref="G9:G33" si="1">SUM(E9/D9*100)</f>
        <v>51.574637342068321</v>
      </c>
    </row>
    <row r="10" spans="1:8" ht="15" x14ac:dyDescent="0.25">
      <c r="A10" s="58" t="s">
        <v>114</v>
      </c>
      <c r="B10" s="59" t="s">
        <v>84</v>
      </c>
      <c r="C10" s="174">
        <v>2375.4</v>
      </c>
      <c r="D10" s="59">
        <v>661.6</v>
      </c>
      <c r="E10" s="58">
        <v>523</v>
      </c>
      <c r="F10" s="60">
        <f t="shared" si="0"/>
        <v>-138.60000000000002</v>
      </c>
      <c r="G10" s="62">
        <f t="shared" si="1"/>
        <v>79.050785973397822</v>
      </c>
    </row>
    <row r="11" spans="1:8" ht="15" x14ac:dyDescent="0.25">
      <c r="A11" s="58" t="s">
        <v>115</v>
      </c>
      <c r="B11" s="59" t="s">
        <v>85</v>
      </c>
      <c r="C11" s="174">
        <v>63.5</v>
      </c>
      <c r="D11" s="59">
        <v>17.2</v>
      </c>
      <c r="E11" s="58">
        <v>8.9</v>
      </c>
      <c r="F11" s="60">
        <f t="shared" si="0"/>
        <v>-8.2999999999999989</v>
      </c>
      <c r="G11" s="62">
        <f t="shared" si="1"/>
        <v>51.744186046511629</v>
      </c>
    </row>
    <row r="12" spans="1:8" ht="15" x14ac:dyDescent="0.25">
      <c r="A12" s="58" t="s">
        <v>116</v>
      </c>
      <c r="B12" s="59" t="s">
        <v>86</v>
      </c>
      <c r="C12" s="174">
        <v>170.2</v>
      </c>
      <c r="D12" s="59">
        <v>42.1</v>
      </c>
      <c r="E12" s="58">
        <v>20.399999999999999</v>
      </c>
      <c r="F12" s="60">
        <f t="shared" si="0"/>
        <v>-21.700000000000003</v>
      </c>
      <c r="G12" s="62">
        <f t="shared" si="1"/>
        <v>48.456057007125885</v>
      </c>
    </row>
    <row r="13" spans="1:8" ht="15" x14ac:dyDescent="0.25">
      <c r="A13" s="58" t="s">
        <v>117</v>
      </c>
      <c r="B13" s="59" t="s">
        <v>87</v>
      </c>
      <c r="C13" s="174">
        <v>976.3</v>
      </c>
      <c r="D13" s="59">
        <v>329.9</v>
      </c>
      <c r="E13" s="58">
        <v>241.8</v>
      </c>
      <c r="F13" s="60">
        <f t="shared" si="0"/>
        <v>-88.099999999999966</v>
      </c>
      <c r="G13" s="62">
        <f t="shared" si="1"/>
        <v>73.294937859957571</v>
      </c>
    </row>
    <row r="14" spans="1:8" ht="15" x14ac:dyDescent="0.25">
      <c r="A14" s="58" t="s">
        <v>118</v>
      </c>
      <c r="B14" s="59" t="s">
        <v>88</v>
      </c>
      <c r="C14" s="174">
        <v>105.6</v>
      </c>
      <c r="D14" s="59">
        <v>36</v>
      </c>
      <c r="E14" s="58">
        <v>22.3</v>
      </c>
      <c r="F14" s="60">
        <f t="shared" si="0"/>
        <v>-13.7</v>
      </c>
      <c r="G14" s="62">
        <f t="shared" si="1"/>
        <v>61.944444444444443</v>
      </c>
    </row>
    <row r="15" spans="1:8" ht="15" x14ac:dyDescent="0.25">
      <c r="A15" s="61" t="s">
        <v>119</v>
      </c>
      <c r="B15" s="58" t="s">
        <v>89</v>
      </c>
      <c r="C15" s="175">
        <v>257.7</v>
      </c>
      <c r="D15" s="58">
        <v>78.099999999999994</v>
      </c>
      <c r="E15" s="58">
        <v>39</v>
      </c>
      <c r="F15" s="62">
        <f t="shared" si="0"/>
        <v>-39.099999999999994</v>
      </c>
      <c r="G15" s="62">
        <f t="shared" si="1"/>
        <v>49.935979513444309</v>
      </c>
      <c r="H15" s="177"/>
    </row>
    <row r="16" spans="1:8" ht="15" customHeight="1" x14ac:dyDescent="0.25">
      <c r="A16" s="63" t="s">
        <v>120</v>
      </c>
      <c r="B16" s="64" t="s">
        <v>123</v>
      </c>
      <c r="C16" s="175">
        <v>4445.2</v>
      </c>
      <c r="D16" s="58">
        <v>1387</v>
      </c>
      <c r="E16" s="58">
        <v>564.9</v>
      </c>
      <c r="F16" s="62">
        <f>SUM(E16-D16)</f>
        <v>-822.1</v>
      </c>
      <c r="G16" s="62">
        <f>SUM(E16/D16*100)</f>
        <v>40.728190338860848</v>
      </c>
    </row>
    <row r="17" spans="1:8" ht="15" x14ac:dyDescent="0.25">
      <c r="A17" s="58" t="s">
        <v>121</v>
      </c>
      <c r="B17" s="65" t="s">
        <v>160</v>
      </c>
      <c r="C17" s="176">
        <v>244.5</v>
      </c>
      <c r="D17" s="66">
        <v>91.7</v>
      </c>
      <c r="E17" s="66">
        <v>74.7</v>
      </c>
      <c r="F17" s="67">
        <f t="shared" si="0"/>
        <v>-17</v>
      </c>
      <c r="G17" s="60">
        <f t="shared" si="1"/>
        <v>81.461286804798263</v>
      </c>
    </row>
    <row r="18" spans="1:8" ht="15" x14ac:dyDescent="0.25">
      <c r="A18" s="58" t="s">
        <v>122</v>
      </c>
      <c r="B18" s="65" t="s">
        <v>126</v>
      </c>
      <c r="C18" s="176">
        <v>2408.9</v>
      </c>
      <c r="D18" s="66">
        <v>633.1</v>
      </c>
      <c r="E18" s="66">
        <v>277.7</v>
      </c>
      <c r="F18" s="67">
        <f t="shared" si="0"/>
        <v>-355.40000000000003</v>
      </c>
      <c r="G18" s="62">
        <f t="shared" si="1"/>
        <v>43.863528668456794</v>
      </c>
    </row>
    <row r="19" spans="1:8" ht="15" x14ac:dyDescent="0.25">
      <c r="A19" s="58" t="s">
        <v>124</v>
      </c>
      <c r="B19" s="65" t="s">
        <v>90</v>
      </c>
      <c r="C19" s="176">
        <v>374.5</v>
      </c>
      <c r="D19" s="66">
        <v>104.7</v>
      </c>
      <c r="E19" s="66">
        <v>28.4</v>
      </c>
      <c r="F19" s="67">
        <f t="shared" si="0"/>
        <v>-76.300000000000011</v>
      </c>
      <c r="G19" s="62">
        <f t="shared" si="1"/>
        <v>27.125119388729701</v>
      </c>
    </row>
    <row r="20" spans="1:8" ht="15" x14ac:dyDescent="0.25">
      <c r="A20" s="58" t="s">
        <v>125</v>
      </c>
      <c r="B20" s="65" t="s">
        <v>174</v>
      </c>
      <c r="C20" s="176">
        <v>1.5</v>
      </c>
      <c r="D20" s="66">
        <v>0.3</v>
      </c>
      <c r="E20" s="66">
        <v>0.3</v>
      </c>
      <c r="F20" s="68">
        <f t="shared" si="0"/>
        <v>0</v>
      </c>
      <c r="G20" s="62">
        <f t="shared" si="1"/>
        <v>100</v>
      </c>
    </row>
    <row r="21" spans="1:8" ht="15" x14ac:dyDescent="0.25">
      <c r="A21" s="58" t="s">
        <v>127</v>
      </c>
      <c r="B21" s="65" t="s">
        <v>91</v>
      </c>
      <c r="C21" s="176">
        <v>2257.1</v>
      </c>
      <c r="D21" s="66">
        <v>1009.8</v>
      </c>
      <c r="E21" s="66">
        <v>843.5</v>
      </c>
      <c r="F21" s="67">
        <f t="shared" si="0"/>
        <v>-166.29999999999995</v>
      </c>
      <c r="G21" s="62">
        <f t="shared" si="1"/>
        <v>83.531392354921778</v>
      </c>
      <c r="H21" s="177"/>
    </row>
    <row r="22" spans="1:8" ht="15" x14ac:dyDescent="0.25">
      <c r="A22" s="58" t="s">
        <v>128</v>
      </c>
      <c r="B22" s="65" t="s">
        <v>161</v>
      </c>
      <c r="C22" s="176">
        <v>872.7</v>
      </c>
      <c r="D22" s="66">
        <v>234</v>
      </c>
      <c r="E22" s="66">
        <v>124.5</v>
      </c>
      <c r="F22" s="67">
        <f t="shared" si="0"/>
        <v>-109.5</v>
      </c>
      <c r="G22" s="62">
        <f t="shared" si="1"/>
        <v>53.205128205128204</v>
      </c>
      <c r="H22" s="177"/>
    </row>
    <row r="23" spans="1:8" ht="15" x14ac:dyDescent="0.25">
      <c r="A23" s="58" t="s">
        <v>129</v>
      </c>
      <c r="B23" s="65" t="s">
        <v>92</v>
      </c>
      <c r="C23" s="176">
        <v>228.5</v>
      </c>
      <c r="D23" s="66">
        <v>67</v>
      </c>
      <c r="E23" s="66">
        <v>44.6</v>
      </c>
      <c r="F23" s="67">
        <f t="shared" si="0"/>
        <v>-22.4</v>
      </c>
      <c r="G23" s="62">
        <f t="shared" si="1"/>
        <v>66.567164179104481</v>
      </c>
    </row>
    <row r="24" spans="1:8" ht="15" x14ac:dyDescent="0.25">
      <c r="A24" s="58" t="s">
        <v>175</v>
      </c>
      <c r="B24" s="65" t="s">
        <v>234</v>
      </c>
      <c r="C24" s="176">
        <v>225</v>
      </c>
      <c r="D24" s="66">
        <v>56.1</v>
      </c>
      <c r="E24" s="66">
        <v>26.7</v>
      </c>
      <c r="F24" s="67">
        <f t="shared" si="0"/>
        <v>-29.400000000000002</v>
      </c>
      <c r="G24" s="62">
        <f t="shared" si="1"/>
        <v>47.593582887700528</v>
      </c>
    </row>
    <row r="25" spans="1:8" ht="15" x14ac:dyDescent="0.25">
      <c r="A25" s="58" t="s">
        <v>235</v>
      </c>
      <c r="B25" s="65" t="s">
        <v>130</v>
      </c>
      <c r="C25" s="175">
        <v>13225.4</v>
      </c>
      <c r="D25" s="66">
        <v>3799.4</v>
      </c>
      <c r="E25" s="66">
        <v>1567.9</v>
      </c>
      <c r="F25" s="67">
        <f t="shared" si="0"/>
        <v>-2231.5</v>
      </c>
      <c r="G25" s="62">
        <f t="shared" si="1"/>
        <v>41.267042164552301</v>
      </c>
      <c r="H25" s="177"/>
    </row>
    <row r="26" spans="1:8" ht="15" x14ac:dyDescent="0.25">
      <c r="A26" s="25" t="s">
        <v>2</v>
      </c>
      <c r="B26" s="33" t="s">
        <v>162</v>
      </c>
      <c r="C26" s="83">
        <v>500</v>
      </c>
      <c r="D26" s="42">
        <v>129.30000000000001</v>
      </c>
      <c r="E26" s="34">
        <v>116.5</v>
      </c>
      <c r="F26" s="43">
        <f t="shared" si="0"/>
        <v>-12.800000000000011</v>
      </c>
      <c r="G26" s="34">
        <f t="shared" si="1"/>
        <v>90.100541376643463</v>
      </c>
    </row>
    <row r="27" spans="1:8" ht="15" x14ac:dyDescent="0.25">
      <c r="A27" s="25" t="s">
        <v>3</v>
      </c>
      <c r="B27" s="33" t="s">
        <v>93</v>
      </c>
      <c r="C27" s="154">
        <v>1400</v>
      </c>
      <c r="D27" s="33">
        <v>480</v>
      </c>
      <c r="E27" s="25">
        <v>463.6</v>
      </c>
      <c r="F27" s="43">
        <f t="shared" si="0"/>
        <v>-16.399999999999977</v>
      </c>
      <c r="G27" s="34">
        <f t="shared" si="1"/>
        <v>96.583333333333343</v>
      </c>
    </row>
    <row r="28" spans="1:8" ht="15" x14ac:dyDescent="0.25">
      <c r="A28" s="25" t="s">
        <v>4</v>
      </c>
      <c r="B28" s="33" t="s">
        <v>94</v>
      </c>
      <c r="C28" s="154">
        <v>10905.3</v>
      </c>
      <c r="D28" s="154">
        <v>3492.3</v>
      </c>
      <c r="E28" s="25">
        <v>2301.8000000000002</v>
      </c>
      <c r="F28" s="43">
        <f t="shared" si="0"/>
        <v>-1190.5</v>
      </c>
      <c r="G28" s="34">
        <f t="shared" si="1"/>
        <v>65.910717865017318</v>
      </c>
      <c r="H28" s="28"/>
    </row>
    <row r="29" spans="1:8" ht="15" x14ac:dyDescent="0.25">
      <c r="A29" s="25" t="s">
        <v>5</v>
      </c>
      <c r="B29" s="33" t="s">
        <v>95</v>
      </c>
      <c r="C29" s="154">
        <v>10622.6</v>
      </c>
      <c r="D29" s="33">
        <v>2683.5</v>
      </c>
      <c r="E29" s="25">
        <v>2214.8000000000002</v>
      </c>
      <c r="F29" s="43">
        <f t="shared" si="0"/>
        <v>-468.69999999999982</v>
      </c>
      <c r="G29" s="34">
        <f t="shared" si="1"/>
        <v>82.534004099124274</v>
      </c>
    </row>
    <row r="30" spans="1:8" ht="30" customHeight="1" x14ac:dyDescent="0.25">
      <c r="A30" s="69" t="s">
        <v>6</v>
      </c>
      <c r="B30" s="47" t="s">
        <v>180</v>
      </c>
      <c r="C30" s="154">
        <f>SUM(C31:C33)</f>
        <v>42766.6</v>
      </c>
      <c r="D30" s="33">
        <f>SUM(D31:D33)</f>
        <v>12126.3</v>
      </c>
      <c r="E30" s="33">
        <f>SUM(E31:E33)</f>
        <v>6472.5999999999995</v>
      </c>
      <c r="F30" s="43">
        <f t="shared" si="0"/>
        <v>-5653.7</v>
      </c>
      <c r="G30" s="34">
        <f t="shared" si="1"/>
        <v>53.376545195154335</v>
      </c>
    </row>
    <row r="31" spans="1:8" ht="15" x14ac:dyDescent="0.25">
      <c r="A31" s="25" t="s">
        <v>238</v>
      </c>
      <c r="B31" s="48" t="s">
        <v>97</v>
      </c>
      <c r="C31" s="154">
        <v>37011</v>
      </c>
      <c r="D31" s="33">
        <v>10548.1</v>
      </c>
      <c r="E31" s="25">
        <v>6047.9</v>
      </c>
      <c r="F31" s="43">
        <f t="shared" si="0"/>
        <v>-4500.2000000000007</v>
      </c>
      <c r="G31" s="34">
        <f>SUM(E31/D31*100)</f>
        <v>57.336392336060513</v>
      </c>
      <c r="H31" s="28"/>
    </row>
    <row r="32" spans="1:8" ht="15" x14ac:dyDescent="0.25">
      <c r="A32" s="25" t="s">
        <v>239</v>
      </c>
      <c r="B32" s="33" t="s">
        <v>163</v>
      </c>
      <c r="C32" s="154">
        <v>4112.8999999999996</v>
      </c>
      <c r="D32" s="33">
        <v>1168.8</v>
      </c>
      <c r="E32" s="25">
        <v>319.89999999999998</v>
      </c>
      <c r="F32" s="43">
        <f>SUM(E32-D32)</f>
        <v>-848.9</v>
      </c>
      <c r="G32" s="34">
        <f>SUM(E32/D32*100)</f>
        <v>27.369952087611228</v>
      </c>
    </row>
    <row r="33" spans="1:8" ht="15" x14ac:dyDescent="0.25">
      <c r="A33" s="25" t="s">
        <v>241</v>
      </c>
      <c r="B33" s="48" t="s">
        <v>164</v>
      </c>
      <c r="C33" s="154">
        <v>1642.7</v>
      </c>
      <c r="D33" s="48">
        <v>409.4</v>
      </c>
      <c r="E33" s="70">
        <v>104.8</v>
      </c>
      <c r="F33" s="43">
        <f t="shared" si="0"/>
        <v>-304.59999999999997</v>
      </c>
      <c r="G33" s="34">
        <f t="shared" si="1"/>
        <v>25.598436736687834</v>
      </c>
      <c r="H33" s="28"/>
    </row>
    <row r="34" spans="1:8" ht="15.6" thickBot="1" x14ac:dyDescent="0.3">
      <c r="A34" s="70" t="s">
        <v>7</v>
      </c>
      <c r="B34" s="48" t="s">
        <v>243</v>
      </c>
      <c r="C34" s="85">
        <v>1942.7</v>
      </c>
      <c r="D34" s="87">
        <v>421.9</v>
      </c>
      <c r="E34" s="86">
        <v>421.7</v>
      </c>
      <c r="F34" s="71">
        <f t="shared" si="0"/>
        <v>-0.19999999999998863</v>
      </c>
      <c r="G34" s="80">
        <f>SUM(E34/D34*100)</f>
        <v>99.952595401753968</v>
      </c>
    </row>
    <row r="35" spans="1:8" ht="16.2" thickBot="1" x14ac:dyDescent="0.35">
      <c r="A35" s="234" t="s">
        <v>83</v>
      </c>
      <c r="B35" s="235"/>
      <c r="C35" s="172">
        <f>SUM(C8+C9+C26+C27+C28+C29+C30+C34)</f>
        <v>172368.90000000002</v>
      </c>
      <c r="D35" s="172">
        <f>SUM(D8+D9+D26+D27+D28+D29+D30+D34)</f>
        <v>45342.799999999996</v>
      </c>
      <c r="E35" s="172">
        <f>SUM(E8+E9+E26+E27+E28+E29+E30+E34)</f>
        <v>29415.799999999996</v>
      </c>
      <c r="F35" s="72">
        <f>SUM(F8+F9+F26+F27+F28+F29+F30+F34)</f>
        <v>-15927</v>
      </c>
      <c r="G35" s="147">
        <f>SUM(E35/D35*100)</f>
        <v>64.874246848452231</v>
      </c>
    </row>
    <row r="37" spans="1:8" x14ac:dyDescent="0.25">
      <c r="D37" s="2"/>
      <c r="E37" s="2"/>
    </row>
  </sheetData>
  <mergeCells count="11">
    <mergeCell ref="F1:G1"/>
    <mergeCell ref="A35:B35"/>
    <mergeCell ref="B2:E2"/>
    <mergeCell ref="A3:G3"/>
    <mergeCell ref="A6:A7"/>
    <mergeCell ref="B6:B7"/>
    <mergeCell ref="C6:C7"/>
    <mergeCell ref="D6:D7"/>
    <mergeCell ref="E6:E7"/>
    <mergeCell ref="F6:G6"/>
    <mergeCell ref="F5:G5"/>
  </mergeCells>
  <printOptions horizontalCentered="1"/>
  <pageMargins left="0.9055118110236221" right="0.5118110236220472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9</vt:i4>
      </vt:variant>
    </vt:vector>
  </HeadingPairs>
  <TitlesOfParts>
    <vt:vector size="9" baseType="lpstr">
      <vt:lpstr>biudžeto pajamų vykdymas</vt:lpstr>
      <vt:lpstr>pajamų už teikiamas pasl vykdym</vt:lpstr>
      <vt:lpstr>pajamo už patalpų nuomą</vt:lpstr>
      <vt:lpstr>vykdymas pagal asig valdytojus</vt:lpstr>
      <vt:lpstr>vykdymas pagal programas</vt:lpstr>
      <vt:lpstr>vykdymas pagal valstybės funk</vt:lpstr>
      <vt:lpstr>asignavimai pgl valstybės funk </vt:lpstr>
      <vt:lpstr>vykdymas pagal ekonom paskirst</vt:lpstr>
      <vt:lpstr>asignavimai pagal ekonom paskir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Reda Balčytienė</cp:lastModifiedBy>
  <cp:lastPrinted>2025-04-24T18:50:33Z</cp:lastPrinted>
  <dcterms:created xsi:type="dcterms:W3CDTF">1996-10-14T23:33:28Z</dcterms:created>
  <dcterms:modified xsi:type="dcterms:W3CDTF">2025-07-21T11:40:20Z</dcterms:modified>
</cp:coreProperties>
</file>