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5 metai\lV ketvirtis\Internetiniam puslapiui\"/>
    </mc:Choice>
  </mc:AlternateContent>
  <xr:revisionPtr revIDLastSave="0" documentId="13_ncr:1_{03D5742D-3EC6-468A-88F8-F0BBD07BF2F5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biudžeto pajamų vykdymas" sheetId="2" r:id="rId1"/>
    <sheet name="pajamų už teikiamas pasl vykdym" sheetId="10" r:id="rId2"/>
    <sheet name="pajamos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4" l="1"/>
  <c r="J18" i="37"/>
  <c r="I18" i="37"/>
  <c r="H18" i="37"/>
  <c r="G18" i="37"/>
  <c r="F18" i="37"/>
  <c r="E18" i="37"/>
  <c r="D18" i="37"/>
  <c r="C18" i="37"/>
  <c r="K17" i="37"/>
  <c r="K16" i="37"/>
  <c r="K15" i="37"/>
  <c r="K14" i="37"/>
  <c r="K13" i="37"/>
  <c r="K12" i="37"/>
  <c r="K11" i="37"/>
  <c r="K10" i="37"/>
  <c r="K9" i="37"/>
  <c r="L278" i="36"/>
  <c r="K278" i="36"/>
  <c r="J278" i="36"/>
  <c r="I278" i="36"/>
  <c r="H278" i="36"/>
  <c r="G278" i="36"/>
  <c r="F278" i="36"/>
  <c r="E278" i="36"/>
  <c r="D278" i="36"/>
  <c r="K276" i="36"/>
  <c r="J276" i="36"/>
  <c r="I276" i="36"/>
  <c r="H276" i="36"/>
  <c r="L276" i="36" s="1"/>
  <c r="G276" i="36"/>
  <c r="F276" i="36"/>
  <c r="E276" i="36"/>
  <c r="D276" i="36"/>
  <c r="K273" i="36"/>
  <c r="J273" i="36"/>
  <c r="I273" i="36"/>
  <c r="H273" i="36"/>
  <c r="L273" i="36" s="1"/>
  <c r="G273" i="36"/>
  <c r="F273" i="36"/>
  <c r="E273" i="36"/>
  <c r="D273" i="36"/>
  <c r="K271" i="36"/>
  <c r="J271" i="36"/>
  <c r="I271" i="36"/>
  <c r="H271" i="36"/>
  <c r="L271" i="36" s="1"/>
  <c r="G271" i="36"/>
  <c r="F271" i="36"/>
  <c r="E271" i="36"/>
  <c r="D271" i="36"/>
  <c r="L266" i="36"/>
  <c r="K266" i="36"/>
  <c r="J266" i="36"/>
  <c r="I266" i="36"/>
  <c r="H266" i="36"/>
  <c r="G266" i="36"/>
  <c r="F266" i="36"/>
  <c r="E266" i="36"/>
  <c r="D266" i="36"/>
  <c r="K260" i="36"/>
  <c r="J260" i="36"/>
  <c r="I260" i="36"/>
  <c r="H260" i="36"/>
  <c r="L260" i="36" s="1"/>
  <c r="G260" i="36"/>
  <c r="F260" i="36"/>
  <c r="E260" i="36"/>
  <c r="D260" i="36"/>
  <c r="K255" i="36"/>
  <c r="J255" i="36"/>
  <c r="I255" i="36"/>
  <c r="H255" i="36"/>
  <c r="L255" i="36" s="1"/>
  <c r="G255" i="36"/>
  <c r="F255" i="36"/>
  <c r="E255" i="36"/>
  <c r="D255" i="36"/>
  <c r="K253" i="36"/>
  <c r="J253" i="36"/>
  <c r="I253" i="36"/>
  <c r="H253" i="36"/>
  <c r="L253" i="36" s="1"/>
  <c r="G253" i="36"/>
  <c r="F253" i="36"/>
  <c r="E253" i="36"/>
  <c r="D253" i="36"/>
  <c r="L250" i="36"/>
  <c r="K250" i="36"/>
  <c r="J250" i="36"/>
  <c r="I250" i="36"/>
  <c r="H250" i="36"/>
  <c r="G250" i="36"/>
  <c r="F250" i="36"/>
  <c r="E250" i="36"/>
  <c r="D250" i="36"/>
  <c r="K247" i="36"/>
  <c r="J247" i="36"/>
  <c r="I247" i="36"/>
  <c r="H247" i="36"/>
  <c r="L247" i="36" s="1"/>
  <c r="G247" i="36"/>
  <c r="F247" i="36"/>
  <c r="E247" i="36"/>
  <c r="D247" i="36"/>
  <c r="K243" i="36"/>
  <c r="J243" i="36"/>
  <c r="I243" i="36"/>
  <c r="H243" i="36"/>
  <c r="L243" i="36" s="1"/>
  <c r="G243" i="36"/>
  <c r="F243" i="36"/>
  <c r="E243" i="36"/>
  <c r="D243" i="36"/>
  <c r="K240" i="36"/>
  <c r="J240" i="36"/>
  <c r="I240" i="36"/>
  <c r="H240" i="36"/>
  <c r="L240" i="36" s="1"/>
  <c r="G240" i="36"/>
  <c r="F240" i="36"/>
  <c r="E240" i="36"/>
  <c r="D240" i="36"/>
  <c r="L237" i="36"/>
  <c r="K237" i="36"/>
  <c r="J237" i="36"/>
  <c r="I237" i="36"/>
  <c r="H237" i="36"/>
  <c r="G237" i="36"/>
  <c r="F237" i="36"/>
  <c r="E237" i="36"/>
  <c r="D237" i="36"/>
  <c r="K233" i="36"/>
  <c r="J233" i="36"/>
  <c r="I233" i="36"/>
  <c r="H233" i="36"/>
  <c r="L233" i="36" s="1"/>
  <c r="G233" i="36"/>
  <c r="F233" i="36"/>
  <c r="E233" i="36"/>
  <c r="D233" i="36"/>
  <c r="K226" i="36"/>
  <c r="J226" i="36"/>
  <c r="I226" i="36"/>
  <c r="H226" i="36"/>
  <c r="L226" i="36" s="1"/>
  <c r="G226" i="36"/>
  <c r="F226" i="36"/>
  <c r="E226" i="36"/>
  <c r="D226" i="36"/>
  <c r="K220" i="36"/>
  <c r="J220" i="36"/>
  <c r="I220" i="36"/>
  <c r="H220" i="36"/>
  <c r="L220" i="36" s="1"/>
  <c r="G220" i="36"/>
  <c r="F220" i="36"/>
  <c r="E220" i="36"/>
  <c r="D220" i="36"/>
  <c r="L217" i="36"/>
  <c r="K217" i="36"/>
  <c r="J217" i="36"/>
  <c r="I217" i="36"/>
  <c r="H217" i="36"/>
  <c r="G217" i="36"/>
  <c r="F217" i="36"/>
  <c r="E217" i="36"/>
  <c r="D217" i="36"/>
  <c r="K214" i="36"/>
  <c r="J214" i="36"/>
  <c r="I214" i="36"/>
  <c r="H214" i="36"/>
  <c r="L214" i="36" s="1"/>
  <c r="G214" i="36"/>
  <c r="F214" i="36"/>
  <c r="E214" i="36"/>
  <c r="D214" i="36"/>
  <c r="K211" i="36"/>
  <c r="J211" i="36"/>
  <c r="I211" i="36"/>
  <c r="H211" i="36"/>
  <c r="L211" i="36" s="1"/>
  <c r="G211" i="36"/>
  <c r="F211" i="36"/>
  <c r="E211" i="36"/>
  <c r="D211" i="36"/>
  <c r="K205" i="36"/>
  <c r="J205" i="36"/>
  <c r="I205" i="36"/>
  <c r="H205" i="36"/>
  <c r="L205" i="36" s="1"/>
  <c r="G205" i="36"/>
  <c r="F205" i="36"/>
  <c r="E205" i="36"/>
  <c r="D205" i="36"/>
  <c r="L199" i="36"/>
  <c r="K199" i="36"/>
  <c r="J199" i="36"/>
  <c r="I199" i="36"/>
  <c r="H199" i="36"/>
  <c r="G199" i="36"/>
  <c r="F199" i="36"/>
  <c r="E199" i="36"/>
  <c r="D199" i="36"/>
  <c r="K194" i="36"/>
  <c r="J194" i="36"/>
  <c r="I194" i="36"/>
  <c r="H194" i="36"/>
  <c r="L194" i="36" s="1"/>
  <c r="G194" i="36"/>
  <c r="F194" i="36"/>
  <c r="E194" i="36"/>
  <c r="D194" i="36"/>
  <c r="K188" i="36"/>
  <c r="J188" i="36"/>
  <c r="I188" i="36"/>
  <c r="H188" i="36"/>
  <c r="L188" i="36" s="1"/>
  <c r="G188" i="36"/>
  <c r="F188" i="36"/>
  <c r="E188" i="36"/>
  <c r="D188" i="36"/>
  <c r="K182" i="36"/>
  <c r="J182" i="36"/>
  <c r="I182" i="36"/>
  <c r="H182" i="36"/>
  <c r="L182" i="36" s="1"/>
  <c r="G182" i="36"/>
  <c r="F182" i="36"/>
  <c r="E182" i="36"/>
  <c r="D182" i="36"/>
  <c r="L178" i="36"/>
  <c r="K178" i="36"/>
  <c r="J178" i="36"/>
  <c r="I178" i="36"/>
  <c r="H178" i="36"/>
  <c r="G178" i="36"/>
  <c r="F178" i="36"/>
  <c r="E178" i="36"/>
  <c r="D178" i="36"/>
  <c r="K176" i="36"/>
  <c r="J176" i="36"/>
  <c r="I176" i="36"/>
  <c r="H176" i="36"/>
  <c r="L176" i="36" s="1"/>
  <c r="G176" i="36"/>
  <c r="F176" i="36"/>
  <c r="E176" i="36"/>
  <c r="D176" i="36"/>
  <c r="K174" i="36"/>
  <c r="J174" i="36"/>
  <c r="I174" i="36"/>
  <c r="H174" i="36"/>
  <c r="L174" i="36" s="1"/>
  <c r="G174" i="36"/>
  <c r="F174" i="36"/>
  <c r="E174" i="36"/>
  <c r="D174" i="36"/>
  <c r="K170" i="36"/>
  <c r="J170" i="36"/>
  <c r="I170" i="36"/>
  <c r="H170" i="36"/>
  <c r="L170" i="36" s="1"/>
  <c r="G170" i="36"/>
  <c r="F170" i="36"/>
  <c r="E170" i="36"/>
  <c r="D170" i="36"/>
  <c r="L165" i="36"/>
  <c r="K165" i="36"/>
  <c r="J165" i="36"/>
  <c r="I165" i="36"/>
  <c r="H165" i="36"/>
  <c r="G165" i="36"/>
  <c r="F165" i="36"/>
  <c r="E165" i="36"/>
  <c r="D165" i="36"/>
  <c r="K162" i="36"/>
  <c r="J162" i="36"/>
  <c r="I162" i="36"/>
  <c r="H162" i="36"/>
  <c r="L162" i="36" s="1"/>
  <c r="G162" i="36"/>
  <c r="F162" i="36"/>
  <c r="E162" i="36"/>
  <c r="D162" i="36"/>
  <c r="K156" i="36"/>
  <c r="J156" i="36"/>
  <c r="I156" i="36"/>
  <c r="H156" i="36"/>
  <c r="L156" i="36" s="1"/>
  <c r="G156" i="36"/>
  <c r="F156" i="36"/>
  <c r="E156" i="36"/>
  <c r="D156" i="36"/>
  <c r="K150" i="36"/>
  <c r="J150" i="36"/>
  <c r="I150" i="36"/>
  <c r="H150" i="36"/>
  <c r="L150" i="36" s="1"/>
  <c r="G150" i="36"/>
  <c r="F150" i="36"/>
  <c r="E150" i="36"/>
  <c r="D150" i="36"/>
  <c r="L144" i="36"/>
  <c r="K144" i="36"/>
  <c r="J144" i="36"/>
  <c r="I144" i="36"/>
  <c r="H144" i="36"/>
  <c r="G144" i="36"/>
  <c r="F144" i="36"/>
  <c r="E144" i="36"/>
  <c r="D144" i="36"/>
  <c r="K138" i="36"/>
  <c r="J138" i="36"/>
  <c r="I138" i="36"/>
  <c r="H138" i="36"/>
  <c r="L138" i="36" s="1"/>
  <c r="G138" i="36"/>
  <c r="F138" i="36"/>
  <c r="E138" i="36"/>
  <c r="D138" i="36"/>
  <c r="K133" i="36"/>
  <c r="J133" i="36"/>
  <c r="I133" i="36"/>
  <c r="H133" i="36"/>
  <c r="L133" i="36" s="1"/>
  <c r="G133" i="36"/>
  <c r="F133" i="36"/>
  <c r="E133" i="36"/>
  <c r="D133" i="36"/>
  <c r="K126" i="36"/>
  <c r="J126" i="36"/>
  <c r="I126" i="36"/>
  <c r="H126" i="36"/>
  <c r="L126" i="36" s="1"/>
  <c r="G126" i="36"/>
  <c r="F126" i="36"/>
  <c r="E126" i="36"/>
  <c r="D126" i="36"/>
  <c r="L121" i="36"/>
  <c r="K121" i="36"/>
  <c r="J121" i="36"/>
  <c r="I121" i="36"/>
  <c r="H121" i="36"/>
  <c r="G121" i="36"/>
  <c r="F121" i="36"/>
  <c r="E121" i="36"/>
  <c r="D121" i="36"/>
  <c r="K115" i="36"/>
  <c r="J115" i="36"/>
  <c r="I115" i="36"/>
  <c r="H115" i="36"/>
  <c r="L115" i="36" s="1"/>
  <c r="G115" i="36"/>
  <c r="F115" i="36"/>
  <c r="E115" i="36"/>
  <c r="D115" i="36"/>
  <c r="K109" i="36"/>
  <c r="J109" i="36"/>
  <c r="I109" i="36"/>
  <c r="H109" i="36"/>
  <c r="L109" i="36" s="1"/>
  <c r="G109" i="36"/>
  <c r="F109" i="36"/>
  <c r="E109" i="36"/>
  <c r="D109" i="36"/>
  <c r="K103" i="36"/>
  <c r="J103" i="36"/>
  <c r="I103" i="36"/>
  <c r="H103" i="36"/>
  <c r="L103" i="36" s="1"/>
  <c r="G103" i="36"/>
  <c r="F103" i="36"/>
  <c r="E103" i="36"/>
  <c r="D103" i="36"/>
  <c r="L97" i="36"/>
  <c r="K97" i="36"/>
  <c r="J97" i="36"/>
  <c r="I97" i="36"/>
  <c r="H97" i="36"/>
  <c r="G97" i="36"/>
  <c r="F97" i="36"/>
  <c r="E97" i="36"/>
  <c r="D97" i="36"/>
  <c r="K91" i="36"/>
  <c r="J91" i="36"/>
  <c r="I91" i="36"/>
  <c r="H91" i="36"/>
  <c r="L91" i="36" s="1"/>
  <c r="G91" i="36"/>
  <c r="F91" i="36"/>
  <c r="E91" i="36"/>
  <c r="D91" i="36"/>
  <c r="K85" i="36"/>
  <c r="J85" i="36"/>
  <c r="I85" i="36"/>
  <c r="H85" i="36"/>
  <c r="L85" i="36" s="1"/>
  <c r="G85" i="36"/>
  <c r="F85" i="36"/>
  <c r="E85" i="36"/>
  <c r="D85" i="36"/>
  <c r="K79" i="36"/>
  <c r="J79" i="36"/>
  <c r="I79" i="36"/>
  <c r="H79" i="36"/>
  <c r="L79" i="36" s="1"/>
  <c r="G79" i="36"/>
  <c r="F79" i="36"/>
  <c r="E79" i="36"/>
  <c r="D79" i="36"/>
  <c r="L73" i="36"/>
  <c r="K73" i="36"/>
  <c r="J73" i="36"/>
  <c r="I73" i="36"/>
  <c r="H73" i="36"/>
  <c r="G73" i="36"/>
  <c r="F73" i="36"/>
  <c r="E73" i="36"/>
  <c r="D73" i="36"/>
  <c r="K68" i="36"/>
  <c r="J68" i="36"/>
  <c r="J282" i="36" s="1"/>
  <c r="I68" i="36"/>
  <c r="H68" i="36"/>
  <c r="L68" i="36" s="1"/>
  <c r="G68" i="36"/>
  <c r="F68" i="36"/>
  <c r="E68" i="36"/>
  <c r="D68" i="36"/>
  <c r="K11" i="36"/>
  <c r="K282" i="36" s="1"/>
  <c r="J11" i="36"/>
  <c r="I11" i="36"/>
  <c r="I282" i="36" s="1"/>
  <c r="H11" i="36"/>
  <c r="H282" i="36" s="1"/>
  <c r="G11" i="36"/>
  <c r="G282" i="36" s="1"/>
  <c r="F11" i="36"/>
  <c r="F282" i="36" s="1"/>
  <c r="E11" i="36"/>
  <c r="E282" i="36" s="1"/>
  <c r="D11" i="36"/>
  <c r="D282" i="36" s="1"/>
  <c r="L282" i="36" s="1"/>
  <c r="K18" i="37" l="1"/>
  <c r="L11" i="36"/>
  <c r="I29" i="14" l="1"/>
  <c r="D7" i="38"/>
  <c r="D8" i="38"/>
  <c r="F9" i="13"/>
  <c r="F10" i="13"/>
  <c r="E32" i="39"/>
  <c r="E37" i="39"/>
  <c r="C37" i="39"/>
  <c r="D37" i="39"/>
  <c r="C6" i="39"/>
  <c r="D6" i="39"/>
  <c r="C10" i="39"/>
  <c r="E10" i="39"/>
  <c r="D10" i="39"/>
  <c r="E6" i="39"/>
  <c r="G27" i="39"/>
  <c r="H27" i="39"/>
  <c r="F27" i="39"/>
  <c r="G37" i="39" l="1"/>
  <c r="I32" i="14" l="1"/>
  <c r="I27" i="14"/>
  <c r="J27" i="14"/>
  <c r="I15" i="14"/>
  <c r="J14" i="14"/>
  <c r="I14" i="14"/>
  <c r="I10" i="14"/>
  <c r="G8" i="14"/>
  <c r="F21" i="13"/>
  <c r="I21" i="13" s="1"/>
  <c r="D19" i="38"/>
  <c r="I11" i="14"/>
  <c r="E35" i="14"/>
  <c r="B7" i="38"/>
  <c r="B8" i="38"/>
  <c r="D32" i="39"/>
  <c r="F8" i="39" l="1"/>
  <c r="G8" i="39"/>
  <c r="H8" i="39"/>
  <c r="F21" i="39"/>
  <c r="D9" i="13"/>
  <c r="B9" i="13"/>
  <c r="C8" i="38"/>
  <c r="C7" i="38"/>
  <c r="I8" i="38"/>
  <c r="I7" i="38"/>
  <c r="F25" i="2"/>
  <c r="J25" i="2" s="1"/>
  <c r="G38" i="40"/>
  <c r="D25" i="2"/>
  <c r="F50" i="10"/>
  <c r="F6" i="39" l="1"/>
  <c r="F7" i="38"/>
  <c r="H25" i="40"/>
  <c r="F19" i="40"/>
  <c r="H23" i="10"/>
  <c r="J45" i="2" l="1"/>
  <c r="I45" i="2"/>
  <c r="H45" i="2"/>
  <c r="G45" i="2"/>
  <c r="E45" i="2"/>
  <c r="J44" i="2"/>
  <c r="I44" i="2"/>
  <c r="H44" i="2"/>
  <c r="G44" i="2"/>
  <c r="E44" i="2"/>
  <c r="J43" i="2"/>
  <c r="I43" i="2"/>
  <c r="H43" i="2"/>
  <c r="G43" i="2"/>
  <c r="E43" i="2"/>
  <c r="J42" i="2"/>
  <c r="I42" i="2"/>
  <c r="H42" i="2"/>
  <c r="G42" i="2"/>
  <c r="E42" i="2"/>
  <c r="J41" i="2"/>
  <c r="I41" i="2"/>
  <c r="H41" i="2"/>
  <c r="H39" i="2" s="1"/>
  <c r="H38" i="2" s="1"/>
  <c r="G41" i="2"/>
  <c r="G39" i="2" s="1"/>
  <c r="G38" i="2" s="1"/>
  <c r="E41" i="2"/>
  <c r="J40" i="2"/>
  <c r="I40" i="2"/>
  <c r="H40" i="2"/>
  <c r="G40" i="2"/>
  <c r="E40" i="2"/>
  <c r="F39" i="2"/>
  <c r="F38" i="2" s="1"/>
  <c r="D39" i="2"/>
  <c r="D38" i="2" s="1"/>
  <c r="C39" i="2"/>
  <c r="C38" i="2" s="1"/>
  <c r="J36" i="2"/>
  <c r="I36" i="2"/>
  <c r="H36" i="2"/>
  <c r="G36" i="2"/>
  <c r="E36" i="2"/>
  <c r="J35" i="2"/>
  <c r="I35" i="2"/>
  <c r="H35" i="2"/>
  <c r="G35" i="2"/>
  <c r="E35" i="2"/>
  <c r="J34" i="2"/>
  <c r="I34" i="2"/>
  <c r="H34" i="2"/>
  <c r="G34" i="2"/>
  <c r="E34" i="2"/>
  <c r="J33" i="2"/>
  <c r="I33" i="2"/>
  <c r="H33" i="2"/>
  <c r="G33" i="2"/>
  <c r="E33" i="2"/>
  <c r="J32" i="2"/>
  <c r="I32" i="2"/>
  <c r="H32" i="2"/>
  <c r="G32" i="2"/>
  <c r="E32" i="2"/>
  <c r="J31" i="2"/>
  <c r="I31" i="2"/>
  <c r="H31" i="2"/>
  <c r="G31" i="2"/>
  <c r="E31" i="2"/>
  <c r="J30" i="2"/>
  <c r="I30" i="2"/>
  <c r="H30" i="2"/>
  <c r="G30" i="2"/>
  <c r="E30" i="2"/>
  <c r="J29" i="2"/>
  <c r="I29" i="2"/>
  <c r="H29" i="2"/>
  <c r="G29" i="2"/>
  <c r="E29" i="2"/>
  <c r="J28" i="2"/>
  <c r="I28" i="2"/>
  <c r="H28" i="2"/>
  <c r="G28" i="2"/>
  <c r="E28" i="2"/>
  <c r="J27" i="2"/>
  <c r="I27" i="2"/>
  <c r="H27" i="2"/>
  <c r="G27" i="2"/>
  <c r="E27" i="2"/>
  <c r="E25" i="2" s="1"/>
  <c r="E24" i="2" s="1"/>
  <c r="J26" i="2"/>
  <c r="I26" i="2"/>
  <c r="H26" i="2"/>
  <c r="G26" i="2"/>
  <c r="E26" i="2"/>
  <c r="C25" i="2"/>
  <c r="F24" i="2"/>
  <c r="D24" i="2"/>
  <c r="C24" i="2"/>
  <c r="J23" i="2"/>
  <c r="I23" i="2"/>
  <c r="H23" i="2"/>
  <c r="G23" i="2"/>
  <c r="E23" i="2"/>
  <c r="J22" i="2"/>
  <c r="I22" i="2"/>
  <c r="H22" i="2"/>
  <c r="G22" i="2"/>
  <c r="E22" i="2"/>
  <c r="I21" i="2"/>
  <c r="G21" i="2"/>
  <c r="D21" i="2"/>
  <c r="E21" i="2" s="1"/>
  <c r="J20" i="2"/>
  <c r="I20" i="2"/>
  <c r="H20" i="2"/>
  <c r="G20" i="2"/>
  <c r="E20" i="2"/>
  <c r="F19" i="2"/>
  <c r="C19" i="2"/>
  <c r="C15" i="2" s="1"/>
  <c r="J18" i="2"/>
  <c r="I18" i="2"/>
  <c r="H18" i="2"/>
  <c r="G18" i="2"/>
  <c r="E18" i="2"/>
  <c r="I17" i="2"/>
  <c r="H17" i="2"/>
  <c r="G17" i="2"/>
  <c r="E17" i="2"/>
  <c r="J16" i="2"/>
  <c r="I16" i="2"/>
  <c r="H16" i="2"/>
  <c r="G16" i="2"/>
  <c r="E16" i="2"/>
  <c r="F15" i="2"/>
  <c r="J13" i="2"/>
  <c r="I13" i="2"/>
  <c r="H13" i="2"/>
  <c r="G13" i="2"/>
  <c r="D13" i="2"/>
  <c r="E13" i="2" s="1"/>
  <c r="E12" i="2" s="1"/>
  <c r="F12" i="2"/>
  <c r="C12" i="2"/>
  <c r="J11" i="2"/>
  <c r="I11" i="2"/>
  <c r="H11" i="2"/>
  <c r="G11" i="2"/>
  <c r="E11" i="2"/>
  <c r="J10" i="2"/>
  <c r="I10" i="2"/>
  <c r="H10" i="2"/>
  <c r="G10" i="2"/>
  <c r="E10" i="2"/>
  <c r="J9" i="2"/>
  <c r="I9" i="2"/>
  <c r="H9" i="2"/>
  <c r="G9" i="2"/>
  <c r="E9" i="2"/>
  <c r="F8" i="2"/>
  <c r="E8" i="2"/>
  <c r="D8" i="2"/>
  <c r="C8" i="2"/>
  <c r="C6" i="2" s="1"/>
  <c r="J7" i="2"/>
  <c r="I7" i="2"/>
  <c r="H7" i="2"/>
  <c r="G7" i="2"/>
  <c r="E7" i="2"/>
  <c r="G19" i="2" l="1"/>
  <c r="I38" i="2"/>
  <c r="J38" i="2"/>
  <c r="J8" i="2"/>
  <c r="J39" i="2"/>
  <c r="G15" i="2"/>
  <c r="H21" i="2"/>
  <c r="E39" i="2"/>
  <c r="E38" i="2" s="1"/>
  <c r="D19" i="2"/>
  <c r="D15" i="2" s="1"/>
  <c r="I19" i="2"/>
  <c r="H19" i="2"/>
  <c r="H15" i="2" s="1"/>
  <c r="I39" i="2"/>
  <c r="G8" i="2"/>
  <c r="J21" i="2"/>
  <c r="E6" i="2"/>
  <c r="G12" i="2"/>
  <c r="F14" i="2"/>
  <c r="G25" i="2"/>
  <c r="G24" i="2" s="1"/>
  <c r="I15" i="2"/>
  <c r="C14" i="2"/>
  <c r="C37" i="2" s="1"/>
  <c r="C46" i="2" s="1"/>
  <c r="D14" i="2"/>
  <c r="J15" i="2"/>
  <c r="J14" i="2"/>
  <c r="E19" i="2"/>
  <c r="E15" i="2" s="1"/>
  <c r="E14" i="2" s="1"/>
  <c r="E37" i="2" s="1"/>
  <c r="H25" i="2"/>
  <c r="H24" i="2" s="1"/>
  <c r="H8" i="2"/>
  <c r="F6" i="2"/>
  <c r="I8" i="2"/>
  <c r="I24" i="2"/>
  <c r="I25" i="2"/>
  <c r="J24" i="2"/>
  <c r="I12" i="2"/>
  <c r="D12" i="2"/>
  <c r="D6" i="2" s="1"/>
  <c r="I14" i="2" l="1"/>
  <c r="G6" i="2"/>
  <c r="E46" i="2"/>
  <c r="J19" i="2"/>
  <c r="H14" i="2"/>
  <c r="G14" i="2"/>
  <c r="G37" i="2" s="1"/>
  <c r="D37" i="2"/>
  <c r="D46" i="2" s="1"/>
  <c r="F37" i="2"/>
  <c r="J6" i="2"/>
  <c r="I6" i="2"/>
  <c r="H12" i="2"/>
  <c r="H6" i="2" s="1"/>
  <c r="H37" i="2" s="1"/>
  <c r="J12" i="2"/>
  <c r="F46" i="2" l="1"/>
  <c r="J37" i="2"/>
  <c r="I37" i="2"/>
  <c r="J46" i="2" l="1"/>
  <c r="I46" i="2"/>
  <c r="H46" i="2"/>
  <c r="G46" i="2"/>
  <c r="F38" i="40" l="1"/>
  <c r="H37" i="40"/>
  <c r="H36" i="40"/>
  <c r="H35" i="40"/>
  <c r="H34" i="40"/>
  <c r="H33" i="40"/>
  <c r="H32" i="40"/>
  <c r="H31" i="40"/>
  <c r="H30" i="40"/>
  <c r="H29" i="40"/>
  <c r="H28" i="40"/>
  <c r="H27" i="40"/>
  <c r="H26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38" i="40" l="1"/>
  <c r="H36" i="39"/>
  <c r="G36" i="39"/>
  <c r="F36" i="39"/>
  <c r="H35" i="39"/>
  <c r="G35" i="39"/>
  <c r="F35" i="39"/>
  <c r="H34" i="39"/>
  <c r="G34" i="39"/>
  <c r="F34" i="39"/>
  <c r="H33" i="39"/>
  <c r="G33" i="39"/>
  <c r="F33" i="39"/>
  <c r="C32" i="39"/>
  <c r="H31" i="39"/>
  <c r="G31" i="39"/>
  <c r="F31" i="39"/>
  <c r="H30" i="39"/>
  <c r="G30" i="39"/>
  <c r="F30" i="39"/>
  <c r="H29" i="39"/>
  <c r="G29" i="39"/>
  <c r="F29" i="39"/>
  <c r="H28" i="39"/>
  <c r="G28" i="39"/>
  <c r="F28" i="39"/>
  <c r="H26" i="39"/>
  <c r="G26" i="39"/>
  <c r="F26" i="39"/>
  <c r="H25" i="39"/>
  <c r="G25" i="39"/>
  <c r="F25" i="39"/>
  <c r="H24" i="39"/>
  <c r="G24" i="39"/>
  <c r="F24" i="39"/>
  <c r="H23" i="39"/>
  <c r="G23" i="39"/>
  <c r="F23" i="39"/>
  <c r="H22" i="39"/>
  <c r="G22" i="39"/>
  <c r="F22" i="39"/>
  <c r="H21" i="39"/>
  <c r="G21" i="39"/>
  <c r="H20" i="39"/>
  <c r="G20" i="39"/>
  <c r="F20" i="39"/>
  <c r="H19" i="39"/>
  <c r="G19" i="39"/>
  <c r="F19" i="39"/>
  <c r="H18" i="39"/>
  <c r="G18" i="39"/>
  <c r="F18" i="39"/>
  <c r="H17" i="39"/>
  <c r="G17" i="39"/>
  <c r="F17" i="39"/>
  <c r="H16" i="39"/>
  <c r="G16" i="39"/>
  <c r="F16" i="39"/>
  <c r="H15" i="39"/>
  <c r="G15" i="39"/>
  <c r="F15" i="39"/>
  <c r="H14" i="39"/>
  <c r="G14" i="39"/>
  <c r="F14" i="39"/>
  <c r="H13" i="39"/>
  <c r="G13" i="39"/>
  <c r="F13" i="39"/>
  <c r="H12" i="39"/>
  <c r="G12" i="39"/>
  <c r="F12" i="39"/>
  <c r="H11" i="39"/>
  <c r="G11" i="39"/>
  <c r="F11" i="39"/>
  <c r="H9" i="39"/>
  <c r="G9" i="39"/>
  <c r="F9" i="39"/>
  <c r="H7" i="39"/>
  <c r="G7" i="39"/>
  <c r="F7" i="39"/>
  <c r="I41" i="14"/>
  <c r="J40" i="14"/>
  <c r="I40" i="14"/>
  <c r="J39" i="14"/>
  <c r="I39" i="14"/>
  <c r="J38" i="14"/>
  <c r="I38" i="14"/>
  <c r="J37" i="14"/>
  <c r="I37" i="14"/>
  <c r="I36" i="14"/>
  <c r="G35" i="14"/>
  <c r="J35" i="14" s="1"/>
  <c r="C35" i="14"/>
  <c r="J34" i="14"/>
  <c r="I34" i="14"/>
  <c r="J33" i="14"/>
  <c r="I33" i="14"/>
  <c r="J31" i="14"/>
  <c r="I31" i="14"/>
  <c r="J30" i="14"/>
  <c r="I30" i="14"/>
  <c r="J28" i="14"/>
  <c r="I28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J13" i="14"/>
  <c r="I13" i="14"/>
  <c r="G12" i="14"/>
  <c r="E12" i="14"/>
  <c r="C12" i="14"/>
  <c r="C42" i="14" s="1"/>
  <c r="J11" i="14"/>
  <c r="J9" i="14"/>
  <c r="I9" i="14"/>
  <c r="E8" i="14"/>
  <c r="C8" i="14"/>
  <c r="E42" i="14" l="1"/>
  <c r="F32" i="14" s="1"/>
  <c r="D32" i="14"/>
  <c r="D14" i="14"/>
  <c r="D13" i="14"/>
  <c r="I12" i="14"/>
  <c r="F37" i="39"/>
  <c r="G6" i="39"/>
  <c r="F32" i="39"/>
  <c r="G10" i="39"/>
  <c r="D39" i="14"/>
  <c r="D22" i="14"/>
  <c r="D18" i="14"/>
  <c r="I35" i="14"/>
  <c r="J12" i="14"/>
  <c r="H10" i="39"/>
  <c r="J8" i="14"/>
  <c r="H32" i="39"/>
  <c r="F9" i="14"/>
  <c r="D35" i="14"/>
  <c r="H6" i="39"/>
  <c r="F10" i="39"/>
  <c r="G32" i="39"/>
  <c r="F15" i="14"/>
  <c r="F42" i="14"/>
  <c r="F41" i="14"/>
  <c r="F18" i="14"/>
  <c r="F14" i="14"/>
  <c r="D24" i="14"/>
  <c r="D38" i="14"/>
  <c r="D42" i="14"/>
  <c r="D12" i="14"/>
  <c r="D17" i="14"/>
  <c r="D21" i="14"/>
  <c r="D41" i="14"/>
  <c r="I8" i="14"/>
  <c r="D11" i="14"/>
  <c r="D26" i="14"/>
  <c r="D16" i="14"/>
  <c r="D20" i="14"/>
  <c r="D31" i="14"/>
  <c r="D34" i="14"/>
  <c r="D37" i="14"/>
  <c r="H11" i="14"/>
  <c r="D28" i="14"/>
  <c r="D9" i="14"/>
  <c r="D40" i="14"/>
  <c r="D15" i="14"/>
  <c r="D19" i="14"/>
  <c r="D25" i="14"/>
  <c r="D30" i="14"/>
  <c r="D33" i="14"/>
  <c r="F40" i="14" l="1"/>
  <c r="H12" i="14"/>
  <c r="H32" i="14"/>
  <c r="F22" i="14"/>
  <c r="F12" i="14"/>
  <c r="F28" i="14"/>
  <c r="F26" i="14"/>
  <c r="F30" i="14"/>
  <c r="F39" i="14"/>
  <c r="F16" i="14"/>
  <c r="F33" i="14"/>
  <c r="F24" i="14"/>
  <c r="F20" i="14"/>
  <c r="F31" i="14"/>
  <c r="F38" i="14"/>
  <c r="F34" i="14"/>
  <c r="D8" i="14"/>
  <c r="F13" i="14"/>
  <c r="F35" i="14"/>
  <c r="F11" i="14"/>
  <c r="F8" i="14" s="1"/>
  <c r="F19" i="14"/>
  <c r="F25" i="14"/>
  <c r="F17" i="14"/>
  <c r="F37" i="14"/>
  <c r="F21" i="14"/>
  <c r="H37" i="39"/>
  <c r="J42" i="14"/>
  <c r="H40" i="14"/>
  <c r="H35" i="14"/>
  <c r="H9" i="14"/>
  <c r="I42" i="14"/>
  <c r="H37" i="14"/>
  <c r="H34" i="14"/>
  <c r="H31" i="14"/>
  <c r="H20" i="14"/>
  <c r="H16" i="14"/>
  <c r="H30" i="14"/>
  <c r="H42" i="14"/>
  <c r="H26" i="14"/>
  <c r="H23" i="14"/>
  <c r="H33" i="14"/>
  <c r="H19" i="14"/>
  <c r="H41" i="14"/>
  <c r="H21" i="14"/>
  <c r="H17" i="14"/>
  <c r="H13" i="14"/>
  <c r="H25" i="14"/>
  <c r="H15" i="14"/>
  <c r="H38" i="14"/>
  <c r="H24" i="14"/>
  <c r="H28" i="14"/>
  <c r="H22" i="14"/>
  <c r="H18" i="14"/>
  <c r="H14" i="14"/>
  <c r="H39" i="14"/>
  <c r="H8" i="14" l="1"/>
  <c r="J18" i="38" l="1"/>
  <c r="G18" i="38"/>
  <c r="F18" i="38"/>
  <c r="E18" i="38"/>
  <c r="J17" i="38"/>
  <c r="G17" i="38"/>
  <c r="F17" i="38"/>
  <c r="E17" i="38"/>
  <c r="J16" i="38"/>
  <c r="G16" i="38"/>
  <c r="F16" i="38"/>
  <c r="E16" i="38"/>
  <c r="J15" i="38"/>
  <c r="G15" i="38"/>
  <c r="F15" i="38"/>
  <c r="E15" i="38"/>
  <c r="J14" i="38"/>
  <c r="G14" i="38"/>
  <c r="F14" i="38"/>
  <c r="E14" i="38"/>
  <c r="J13" i="38"/>
  <c r="G13" i="38"/>
  <c r="F13" i="38"/>
  <c r="E13" i="38"/>
  <c r="J12" i="38"/>
  <c r="G12" i="38"/>
  <c r="F12" i="38"/>
  <c r="E12" i="38"/>
  <c r="J11" i="38"/>
  <c r="G11" i="38"/>
  <c r="F11" i="38"/>
  <c r="E11" i="38"/>
  <c r="J10" i="38"/>
  <c r="G10" i="38"/>
  <c r="F10" i="38"/>
  <c r="E10" i="38"/>
  <c r="J9" i="38"/>
  <c r="G9" i="38"/>
  <c r="F9" i="38"/>
  <c r="E9" i="38"/>
  <c r="J8" i="38"/>
  <c r="E8" i="38"/>
  <c r="J7" i="38"/>
  <c r="I19" i="38"/>
  <c r="C19" i="38"/>
  <c r="E7" i="38"/>
  <c r="D21" i="13"/>
  <c r="E19" i="13" s="1"/>
  <c r="B21" i="13"/>
  <c r="C17" i="13" s="1"/>
  <c r="I20" i="13"/>
  <c r="H20" i="13"/>
  <c r="C20" i="13"/>
  <c r="I19" i="13"/>
  <c r="H19" i="13"/>
  <c r="I18" i="13"/>
  <c r="H18" i="13"/>
  <c r="C18" i="13"/>
  <c r="I17" i="13"/>
  <c r="H17" i="13"/>
  <c r="I16" i="13"/>
  <c r="H16" i="13"/>
  <c r="I15" i="13"/>
  <c r="H15" i="13"/>
  <c r="C15" i="13"/>
  <c r="I14" i="13"/>
  <c r="H14" i="13"/>
  <c r="C14" i="13"/>
  <c r="I13" i="13"/>
  <c r="H13" i="13"/>
  <c r="C13" i="13"/>
  <c r="I12" i="13"/>
  <c r="H12" i="13"/>
  <c r="H11" i="13"/>
  <c r="I10" i="13"/>
  <c r="H10" i="13"/>
  <c r="C10" i="13"/>
  <c r="I9" i="13"/>
  <c r="C9" i="13"/>
  <c r="H19" i="38" l="1"/>
  <c r="H7" i="38"/>
  <c r="C16" i="13"/>
  <c r="E16" i="13"/>
  <c r="C21" i="13"/>
  <c r="E9" i="13"/>
  <c r="E13" i="13"/>
  <c r="E19" i="38"/>
  <c r="F8" i="38"/>
  <c r="F19" i="38" s="1"/>
  <c r="G8" i="38"/>
  <c r="G7" i="38"/>
  <c r="B19" i="38"/>
  <c r="H15" i="38"/>
  <c r="H18" i="38"/>
  <c r="H10" i="38"/>
  <c r="H9" i="38"/>
  <c r="G19" i="38"/>
  <c r="H13" i="38"/>
  <c r="H16" i="38"/>
  <c r="H11" i="38"/>
  <c r="H8" i="38"/>
  <c r="H14" i="38"/>
  <c r="H17" i="38"/>
  <c r="J19" i="38"/>
  <c r="H12" i="38"/>
  <c r="H9" i="13"/>
  <c r="H21" i="13" s="1"/>
  <c r="C12" i="13"/>
  <c r="E15" i="13"/>
  <c r="E20" i="13"/>
  <c r="G9" i="13"/>
  <c r="E21" i="13"/>
  <c r="E12" i="13"/>
  <c r="E17" i="13"/>
  <c r="E18" i="13"/>
  <c r="E10" i="13"/>
  <c r="E14" i="13"/>
  <c r="G17" i="13" l="1"/>
  <c r="G12" i="13"/>
  <c r="G21" i="13"/>
  <c r="G20" i="13"/>
  <c r="G15" i="13"/>
  <c r="G18" i="13"/>
  <c r="G13" i="13"/>
  <c r="G19" i="13"/>
  <c r="G14" i="13"/>
  <c r="G10" i="13"/>
  <c r="G16" i="13"/>
  <c r="G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50" i="10" l="1"/>
</calcChain>
</file>

<file path=xl/sharedStrings.xml><?xml version="1.0" encoding="utf-8"?>
<sst xmlns="http://schemas.openxmlformats.org/spreadsheetml/2006/main" count="871" uniqueCount="381">
  <si>
    <t>1.</t>
  </si>
  <si>
    <t>2.</t>
  </si>
  <si>
    <t>3.</t>
  </si>
  <si>
    <t>4.</t>
  </si>
  <si>
    <t>5.</t>
  </si>
  <si>
    <t>6.</t>
  </si>
  <si>
    <t>7.</t>
  </si>
  <si>
    <t>8.</t>
  </si>
  <si>
    <t>1.1.</t>
  </si>
  <si>
    <t xml:space="preserve"> tūkst. eurų</t>
  </si>
  <si>
    <t>Palūkanos</t>
  </si>
  <si>
    <t>Įstaigos pavadinimas</t>
  </si>
  <si>
    <t>Metinis patikslintas planas</t>
  </si>
  <si>
    <t>Gargždų "Vaivorykštės"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</si>
  <si>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</si>
  <si>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</si>
  <si>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</si>
  <si>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</si>
  <si>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</si>
  <si>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</si>
  <si>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</si>
  <si>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</si>
  <si>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</si>
  <si>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</si>
  <si>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</si>
  <si>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</si>
  <si>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</si>
  <si>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</si>
  <si>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</si>
  <si>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</si>
  <si>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</si>
  <si>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</si>
  <si>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</si>
  <si>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</si>
  <si>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</si>
  <si>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</si>
  <si>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</si>
  <si>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</si>
  <si>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</si>
  <si>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</si>
  <si>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</si>
  <si>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</si>
  <si>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</si>
  <si>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</si>
  <si>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</si>
  <si>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</si>
  <si>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</si>
  <si>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</si>
  <si>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</si>
  <si>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</si>
  <si>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</si>
  <si>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</si>
  <si>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</si>
  <si>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</si>
  <si>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</si>
  <si>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</si>
  <si>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36.</t>
  </si>
  <si>
    <t>Klaipėdos rajono turizmo informacijos centras</t>
  </si>
  <si>
    <t>37.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</si>
  <si>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</si>
  <si>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</si>
  <si>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</si>
  <si>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</si>
  <si>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</si>
  <si>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</si>
  <si>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</si>
  <si>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</si>
  <si>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</si>
  <si>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Kretingalės kultūros centras</t>
  </si>
  <si>
    <t>Veiviržėnų kultūros centras</t>
  </si>
  <si>
    <t>Vėžaičių kultūros centras</t>
  </si>
  <si>
    <t>Sporto centras</t>
  </si>
  <si>
    <t>Savivaldybės administracija</t>
  </si>
  <si>
    <t xml:space="preserve">  tūkst. eurų</t>
  </si>
  <si>
    <t>Veiviržėnų Jurgio Šaulio gimnazija</t>
  </si>
  <si>
    <t>Asignavimų valdytojas</t>
  </si>
  <si>
    <t>Finansavimo šaltinis</t>
  </si>
  <si>
    <t>Įvykdymo proc.</t>
  </si>
  <si>
    <t>Iš viso</t>
  </si>
  <si>
    <t>Iš jų:</t>
  </si>
  <si>
    <t>nuo  metinio plano</t>
  </si>
  <si>
    <t>Paprastosios išlaidos</t>
  </si>
  <si>
    <t>Turtui įsigyti</t>
  </si>
  <si>
    <t>Klaipėdos rajono savivaldybės administracija</t>
  </si>
  <si>
    <t>ES</t>
  </si>
  <si>
    <t>ML</t>
  </si>
  <si>
    <t>SB</t>
  </si>
  <si>
    <t>SL</t>
  </si>
  <si>
    <t>VBD</t>
  </si>
  <si>
    <t>VBES</t>
  </si>
  <si>
    <t>AA</t>
  </si>
  <si>
    <t>GŠV</t>
  </si>
  <si>
    <t>LA</t>
  </si>
  <si>
    <t>S</t>
  </si>
  <si>
    <t>LS</t>
  </si>
  <si>
    <t>KPPP</t>
  </si>
  <si>
    <t>Ž</t>
  </si>
  <si>
    <t>Gargždų " Vaivorykštės" gimnazija</t>
  </si>
  <si>
    <t>Priekulės Ievos Simonaitytės gimnazija</t>
  </si>
  <si>
    <t>Plikių Ievos Labutytės pagrindinė mokykla</t>
  </si>
  <si>
    <t>Luminor Bank AS</t>
  </si>
  <si>
    <t>AB SEB bankas</t>
  </si>
  <si>
    <t>Gargždų atviras jaunimo centras</t>
  </si>
  <si>
    <t>AS "Citadele banka"</t>
  </si>
  <si>
    <t>1</t>
  </si>
  <si>
    <t>2</t>
  </si>
  <si>
    <t>3</t>
  </si>
  <si>
    <t>4</t>
  </si>
  <si>
    <t>5</t>
  </si>
  <si>
    <t>6</t>
  </si>
  <si>
    <t>7</t>
  </si>
  <si>
    <t>8</t>
  </si>
  <si>
    <t>9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</si>
  <si>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</si>
  <si>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</si>
  <si>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</si>
  <si>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</si>
  <si>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</si>
  <si>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</si>
  <si>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</si>
  <si>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</si>
  <si>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</si>
  <si>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</si>
  <si>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</si>
  <si>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</si>
  <si>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</si>
  <si>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</si>
  <si>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</si>
  <si>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</si>
  <si>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</si>
  <si>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</si>
  <si>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</si>
  <si>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</si>
  <si>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</si>
  <si>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</si>
  <si>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</si>
  <si>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</si>
  <si>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</si>
  <si>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</si>
  <si>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</si>
  <si>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</si>
  <si>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</si>
  <si>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</si>
  <si>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</si>
  <si>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</si>
  <si>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</si>
  <si>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</si>
  <si>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</si>
  <si>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</si>
  <si>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</si>
  <si>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</si>
  <si>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</si>
  <si>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</si>
  <si>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2.12.</t>
  </si>
  <si>
    <t>2.13.</t>
  </si>
  <si>
    <t>2.14.</t>
  </si>
  <si>
    <t>Kitos prekės ir paslaugos</t>
  </si>
  <si>
    <t>Programa</t>
  </si>
  <si>
    <t>Gyventojų pajamų mokestis</t>
  </si>
  <si>
    <t>Žemės mokestis</t>
  </si>
  <si>
    <t>Nekilnojamojo turto mokestis</t>
  </si>
  <si>
    <t>Kiti mokesčiai už valstybinius gamtos išteklius</t>
  </si>
  <si>
    <t>Pajamos už prekes ir paslaugas</t>
  </si>
  <si>
    <t>Pajamos už ilgalaikio ir trumpalaikio materialiojo turto nuomą</t>
  </si>
  <si>
    <t>tūkst. eurų</t>
  </si>
  <si>
    <t>Finansinio turto įsigijimo išlaidos (akcijos)</t>
  </si>
  <si>
    <t>7 lentelė</t>
  </si>
  <si>
    <t>6 lentelė</t>
  </si>
  <si>
    <t xml:space="preserve">PAGAL EKONOMINĮ PASKIRSTYMĄ  </t>
  </si>
  <si>
    <t>8 lentelė</t>
  </si>
  <si>
    <t>LK</t>
  </si>
  <si>
    <t>Angliavandenilių išteklių mokestis</t>
  </si>
  <si>
    <t>Pajamos už parduotą žemę</t>
  </si>
  <si>
    <t>4 lentelė</t>
  </si>
  <si>
    <t>5 lentelė</t>
  </si>
  <si>
    <t>Paskolų ir palūkanų grąžinimas</t>
  </si>
  <si>
    <t>Struktūra proc.</t>
  </si>
  <si>
    <t>2.15.</t>
  </si>
  <si>
    <t>Dividendai</t>
  </si>
  <si>
    <t>Prekės ir paslaugos</t>
  </si>
  <si>
    <t>Dotacijos užsienio valstybėms</t>
  </si>
  <si>
    <t>LGŠV</t>
  </si>
  <si>
    <t>VLK</t>
  </si>
  <si>
    <t>Infrastruktūros plėtros įmokų lėšos</t>
  </si>
  <si>
    <t>VBD(UK)</t>
  </si>
  <si>
    <t>Gargždų "Kranto" progimnazija</t>
  </si>
  <si>
    <t>Agluonėnų mokykla-darželis</t>
  </si>
  <si>
    <t>Iš jų darbo užmokesčiui</t>
  </si>
  <si>
    <t>ML(UK)</t>
  </si>
  <si>
    <t>KKP</t>
  </si>
  <si>
    <t>Eil. Nr.</t>
  </si>
  <si>
    <t>8.1.</t>
  </si>
  <si>
    <t>8.2.</t>
  </si>
  <si>
    <t>8.3.</t>
  </si>
  <si>
    <t>Agluonėnų pagrindinė mokykla</t>
  </si>
  <si>
    <t>Gargždų lopšelis-darželis ,,Ąžuoliukas"</t>
  </si>
  <si>
    <t>Gargždų lopšelis-darželis ,,Gintarėlis"</t>
  </si>
  <si>
    <t>Gargždų lopšelis-darželis ,,Naminukas"</t>
  </si>
  <si>
    <t>Priekulės lopšelis-darželis</t>
  </si>
  <si>
    <t>Asignavimų straipsniai</t>
  </si>
  <si>
    <t>proc.</t>
  </si>
  <si>
    <t>Darbo užmokestis</t>
  </si>
  <si>
    <t>1.2.</t>
  </si>
  <si>
    <t>Socialinio draudimo įmokos</t>
  </si>
  <si>
    <t>Materialiojo ir nemat.turto nuoma</t>
  </si>
  <si>
    <t xml:space="preserve">Ekspertų ir konsultantų paslaugų įsigijimo išlaidos </t>
  </si>
  <si>
    <t>Informacinių technologijų prekių ir paslaugų įsigijimas</t>
  </si>
  <si>
    <t>Kitų prekių ir paslaugų įsigijimas</t>
  </si>
  <si>
    <t>Materialinio ir nematerialinio turto išlaidos</t>
  </si>
  <si>
    <t>Nemat.turto įsigijimas</t>
  </si>
  <si>
    <t xml:space="preserve">PAGAL EKONOMINĮ PASKIRSTYMĄ </t>
  </si>
  <si>
    <t>Patvirtintas planas</t>
  </si>
  <si>
    <t>Patikslintas planas</t>
  </si>
  <si>
    <t>Patikslinto plano palyginimas su patvirtintu (+,-)</t>
  </si>
  <si>
    <t>Materialiojo turto paprastasis remontas</t>
  </si>
  <si>
    <t>Informacinių technologijų prekės ir paslaugos</t>
  </si>
  <si>
    <t>2023 m. vykdymas</t>
  </si>
  <si>
    <t>Viso</t>
  </si>
  <si>
    <t xml:space="preserve"> Finansinio turto (akcijų) įsigijimas</t>
  </si>
  <si>
    <t xml:space="preserve"> Sveikatos apsauga</t>
  </si>
  <si>
    <t>Bendros valstybės paslaugos</t>
  </si>
  <si>
    <t>Mero rezervas</t>
  </si>
  <si>
    <t>Gynyba</t>
  </si>
  <si>
    <t>Viešoji tvarka ir visuomenės apsauga</t>
  </si>
  <si>
    <t>Ekonomika</t>
  </si>
  <si>
    <t>Aplinkos apsauga</t>
  </si>
  <si>
    <t>Būstas ir komunalinis ūkis</t>
  </si>
  <si>
    <t>Sveikatos apsauga</t>
  </si>
  <si>
    <t>Poilsis, kultūra ir religija</t>
  </si>
  <si>
    <t>Švietimas</t>
  </si>
  <si>
    <t>Socialinė apsauga</t>
  </si>
  <si>
    <t>Ilgalaikių paskolų grąžinimas</t>
  </si>
  <si>
    <t>Sumos tūkst. eurų</t>
  </si>
  <si>
    <t>Valstybės rinkliava</t>
  </si>
  <si>
    <t>Komunalinių atliekų surinkimą iš atliekų turėtojų ir atliekų tvarkymą</t>
  </si>
  <si>
    <t>Patikslinto plano vykdymas (+,-)</t>
  </si>
  <si>
    <t>Patikslinto plano vykdymo procentas</t>
  </si>
  <si>
    <t>Įvykdyta</t>
  </si>
  <si>
    <t>Įvykdymo procentas</t>
  </si>
  <si>
    <t>Dituvos Teodoro Kuršaičio pagrindinė mokykla</t>
  </si>
  <si>
    <t>Priešgaisrinė tarnyba</t>
  </si>
  <si>
    <t>40.</t>
  </si>
  <si>
    <t>Įvykdymas</t>
  </si>
  <si>
    <t>Klaipėdos rajono etninės kultūros centras</t>
  </si>
  <si>
    <t>Priekulės meno ir kultūros centras</t>
  </si>
  <si>
    <t>2024 m. vykdymas</t>
  </si>
  <si>
    <t xml:space="preserve">Skirtumas </t>
  </si>
  <si>
    <t xml:space="preserve"> (+,-)</t>
  </si>
  <si>
    <t>2023 m. įvykdyta</t>
  </si>
  <si>
    <t>2024 m. įvykdyta</t>
  </si>
  <si>
    <t>Darbo užmokestis ir soc.draudimas</t>
  </si>
  <si>
    <t>Viešinimo išlaidos</t>
  </si>
  <si>
    <t>2.16.</t>
  </si>
  <si>
    <t>Ilgalaikio turto įsigijimas</t>
  </si>
  <si>
    <t>Nematerialiojo turto įsigijimas</t>
  </si>
  <si>
    <t>Patikslinto plano įvykdymas (+,-)</t>
  </si>
  <si>
    <t>Patikslinto plano įvykdymo procentas</t>
  </si>
  <si>
    <t>Darbo užmokestis ir socialinis draudimas</t>
  </si>
  <si>
    <t>Materialiojo ir nematerialiojo turto nuoma</t>
  </si>
  <si>
    <t>Materialiojo ir nemateriojo turto išlaidos</t>
  </si>
  <si>
    <t>Klaipėdos rajono savivaldybės visuomenės sveikatos biuras</t>
  </si>
  <si>
    <t>Priekulės meno ir  kultūros centras</t>
  </si>
  <si>
    <t>Programos pavadinimas</t>
  </si>
  <si>
    <t>Patikslintas metinis planas</t>
  </si>
  <si>
    <t>Klaipėdos rajono savivaldybės priešgaisrinė tarnyba</t>
  </si>
  <si>
    <t xml:space="preserve">UŽ PATALPŲ NUOMĄ ĮMOKŲ Į SAVIVALDYBĖS BIUDŽETĄ PLANO VYKDYMAS </t>
  </si>
  <si>
    <t xml:space="preserve">PASLAUGAS ĮMOKŲ Į SAVIVALDYBĖS BIUDŽETĄ PLANO VYKDYMAS </t>
  </si>
  <si>
    <t xml:space="preserve">2025 METŲ SAVIVALDYBĖS  BIUDŽETO  PAJAMŲ  PLANO ĮVYKDYMAS  </t>
  </si>
  <si>
    <t>Ekonominė klasifikacija</t>
  </si>
  <si>
    <t>Pajamų pavadinimas</t>
  </si>
  <si>
    <t xml:space="preserve">2025 m. patvirtintas planas </t>
  </si>
  <si>
    <t xml:space="preserve">2025 m. patikslintas planas </t>
  </si>
  <si>
    <t xml:space="preserve">Kitimas, 2025 m. patikslintą planą lyginant su 2025 m. patvirtintu planu (+;-) </t>
  </si>
  <si>
    <t xml:space="preserve">2025 m. įvykdyta </t>
  </si>
  <si>
    <t xml:space="preserve">Kitimas, 2025 m. įvykdyta lyginant su 2025 m. patvirtintu planu (+;-) </t>
  </si>
  <si>
    <t xml:space="preserve">Kitimas, 2025 m. įvykdyta lyginant su 2025 m. patikslintu planu (+;-) </t>
  </si>
  <si>
    <t>2025 m. patvirtinto plano</t>
  </si>
  <si>
    <t>2025 m. patikslinto plano</t>
  </si>
  <si>
    <t>MOKESČIAI (2+3+7)</t>
  </si>
  <si>
    <t>Turto mokesčiai (4+5+6)</t>
  </si>
  <si>
    <t>Paveldimo turto mokestis</t>
  </si>
  <si>
    <t>Prekių ir paslaugų mokesčiai (8)</t>
  </si>
  <si>
    <t>Mokesčiai už aplinkos teršimą</t>
  </si>
  <si>
    <t>KITOS PAJAMOS (10+15+19+20)</t>
  </si>
  <si>
    <t>Turto pajamos (11+12+13+14)</t>
  </si>
  <si>
    <t>Nuomos mokestis už valstybinę žemę</t>
  </si>
  <si>
    <t>Mokesčiai už valstybinius gamtos išteklius, iš jų:</t>
  </si>
  <si>
    <t>14.1.</t>
  </si>
  <si>
    <t>Mokestis už medžiojamųjų gyvūnų išteklius</t>
  </si>
  <si>
    <t>14.2</t>
  </si>
  <si>
    <t>14.3.</t>
  </si>
  <si>
    <t>Želdinių atkuriamosios vertės lėšos</t>
  </si>
  <si>
    <t>14.4.</t>
  </si>
  <si>
    <t>Pajamos už prekes ir paslaugas (16+17+18)</t>
  </si>
  <si>
    <t>Biudžetinių įstaigų pajamos už prekes ir paslaugas, iš jų:</t>
  </si>
  <si>
    <t>16.1.</t>
  </si>
  <si>
    <t>16.2.</t>
  </si>
  <si>
    <t>16.3.</t>
  </si>
  <si>
    <t>Įmokos už išlaikymą švietimo, socialinės apsaugos ir kitose įstaigose</t>
  </si>
  <si>
    <t>16.4.</t>
  </si>
  <si>
    <t>Vietinės rinkliavos, iš jų:</t>
  </si>
  <si>
    <t>18.1.</t>
  </si>
  <si>
    <t>Pajamos iš baudų, konfiskuoto turto ir kitų netesybų</t>
  </si>
  <si>
    <t>Kitos neišvardytos pajamos</t>
  </si>
  <si>
    <t>MATERIALIOJO IR NEMATERIALIOJO TURTO REALIZAVIMO PAJAMOS, IŠ JŲ:</t>
  </si>
  <si>
    <t>21.1</t>
  </si>
  <si>
    <t>IŠ VISO PAJAMŲ SAVARANKIŠKOSIOMS FUNKCIJOMS VYKDYTI (1+9+21)</t>
  </si>
  <si>
    <t>DOTACIJOS (24+30)</t>
  </si>
  <si>
    <t>VALSTYBĖS BIUDŽETO DOTACIJOS (25+26+27+28+29)</t>
  </si>
  <si>
    <t>Valstybinėms (valstybės perduotoms savivaldybėms) funkcijoms vykdyti</t>
  </si>
  <si>
    <t>Ugdymo reikmėms finansuoti</t>
  </si>
  <si>
    <t>Iš apskrities perduotai įstaigai finansuoti</t>
  </si>
  <si>
    <t>Klasių, skirtų mokiniams, turintiems specialiųjų ugdymosi poreikių, ūkio lėšoms finansuoti</t>
  </si>
  <si>
    <t xml:space="preserve">Kitos dotacijos </t>
  </si>
  <si>
    <t>DOTACIJA SAVIVALDYBĖMS IŠ EUROPOS SĄJUNGOS, KITOS TARPTAUTINĖS FINANSINĖS PARAMOS IR BENDROJO FINANSAVIMO LĖŠŲ</t>
  </si>
  <si>
    <t>IŠ VISO (22+23)</t>
  </si>
  <si>
    <t xml:space="preserve">2025 M. IŠ SAVIVALDYBĖS BIUDŽETO IŠLAIKOMŲ ĮSTAIGŲ PAJAMŲ UŽ TEIKIAMAS </t>
  </si>
  <si>
    <t>2023 - 2025 M. KLAIPĖDOS RAJONO SAVIVALDYBĖS BIUDŽETO ASIGNAVIMŲ STRUKTŪRA PAGAL VALSTYBĖS FUNKCIJAS</t>
  </si>
  <si>
    <t>2025 M. KLAIPĖDOS RAJONO SAVIVALDYBĖS BIUDŽETO ASIGNAVIMAI PAGAL VALSTYBĖS FUNKCIJAS</t>
  </si>
  <si>
    <t xml:space="preserve">  2023 - 2025 M.  KLAIPĖDOS RAJONO SAVIVALDYBĖS BIUDŽETO ASIGNAVIMŲ STRUKTŪRA </t>
  </si>
  <si>
    <t>Klaipėdos r. Sendvario "Saulės" mokykla</t>
  </si>
  <si>
    <t>41.</t>
  </si>
  <si>
    <t>Gargždų lopšelis-darželis "Saulutė"</t>
  </si>
  <si>
    <t>Veiviržėnų J. Šaulio gimnazija</t>
  </si>
  <si>
    <t>2025 m. vykdymas</t>
  </si>
  <si>
    <t>2025 m. vykdymo palyginimas su 2024 m. vykdymu</t>
  </si>
  <si>
    <t>2025 m. palyginimas su 2024 m.</t>
  </si>
  <si>
    <t>1.3.</t>
  </si>
  <si>
    <t>Pajamos natūra</t>
  </si>
  <si>
    <t>2025 m. įvykdyta</t>
  </si>
  <si>
    <t>Įvykdyta 2025 m.</t>
  </si>
  <si>
    <t>Savivaldybių sumokėtos palūkanos</t>
  </si>
  <si>
    <t>Asignavimų valdytojų sumokėtos palūkanos</t>
  </si>
  <si>
    <t>9.1.</t>
  </si>
  <si>
    <t>9.2.</t>
  </si>
  <si>
    <t>9.3.</t>
  </si>
  <si>
    <t>9.4.</t>
  </si>
  <si>
    <t>Programos kodas</t>
  </si>
  <si>
    <t>1-Žinių visuomenės plėtros programa</t>
  </si>
  <si>
    <t>SL(ES)</t>
  </si>
  <si>
    <t>2-Ekonominio konkurencingumo didinimo programa</t>
  </si>
  <si>
    <t>3-Aplinkos apsaugos programa</t>
  </si>
  <si>
    <t>4-Sveikatos apsaugos programa</t>
  </si>
  <si>
    <t>5-Socialinės paramos programa</t>
  </si>
  <si>
    <t>6-Susisiekimo ir inžinerinės infrastruktūros plėtros programa</t>
  </si>
  <si>
    <t>7-Kultūros paveldo puoselėjimo ir kultūros paslaugų plėtros programa</t>
  </si>
  <si>
    <t>8-Kūno kultūros ir sporto plėtros programa</t>
  </si>
  <si>
    <t>9-Savivaldybės valdymo ir pagrindinių funkcijų vykdymo programa</t>
  </si>
  <si>
    <t>LŽ</t>
  </si>
  <si>
    <t>Klaipėdos r. Priekulės Ievos Simonaitytės gimnazija</t>
  </si>
  <si>
    <t>Klaipėdos r. Veiviržėnų Jurgio Šaulio gimnazija</t>
  </si>
  <si>
    <t>Klaipėdos r. Agluonėnų mokykla-darželis</t>
  </si>
  <si>
    <t>Klaipėdos r. Dovilų pagrindinė mokykla</t>
  </si>
  <si>
    <t>Klaipėdos r. Ketvergių pagrindinė mokykla</t>
  </si>
  <si>
    <t>Klaipėdos r. Plikių Ievos Labutytės pagrindinė mokykla</t>
  </si>
  <si>
    <t>Klaipėdos r. Vėžaičių pagrindinė mokykla</t>
  </si>
  <si>
    <t>Klaipėdos r. Endriejavo pagrindinė mokykla</t>
  </si>
  <si>
    <t>Gargždų vaikų ir jaunimo laisvalaikio centras</t>
  </si>
  <si>
    <t>Klaipėdos r. Priekulės vaikų lopšelis-darželis</t>
  </si>
  <si>
    <t>Klaipėdos rajono Pedagoginė psichologinė tarnyba</t>
  </si>
  <si>
    <t>Klaipėdos rajono Švietimo centras</t>
  </si>
  <si>
    <t>Klaipėdos rajono savivaldybės biudžetinė įstaiga sporto centras</t>
  </si>
  <si>
    <t>Klaipėdos r. savivaldybės Kontrolės ir audito tarnyba</t>
  </si>
  <si>
    <t>Klaipėdos r. Slengių mokykla-daugiafunkcis centras</t>
  </si>
  <si>
    <t>AB Artea bankas</t>
  </si>
  <si>
    <t>IŠ VISO:</t>
  </si>
  <si>
    <t>2025 M. PATIKSLINTO BIUDŽETO ASIGNAVIMŲ VYKDYMAS  PAGAL ASIGNAVIMŲ VALDYTOJUS</t>
  </si>
  <si>
    <t>Klaipėdos r. Dituvos Aleksandro Teodoro Kuršaičio pagrindinė mokykla</t>
  </si>
  <si>
    <t>Žinių visuomenės plėtros programa</t>
  </si>
  <si>
    <t>Ekonominio konkurencingumo didinimo programa</t>
  </si>
  <si>
    <t>Aplinkos apsaugos programa</t>
  </si>
  <si>
    <t>Sveikatos apsaugos programa</t>
  </si>
  <si>
    <t>Socialinės paramos programa</t>
  </si>
  <si>
    <t>Susisiekimo ir inžinerinės infrastruktūros plėtros programa</t>
  </si>
  <si>
    <t>Kultūros paveldo puoselėjimo ir kultūros paslaugų plėtros programa</t>
  </si>
  <si>
    <t>Kūno kultūros ir sporto plėtros programa</t>
  </si>
  <si>
    <t>Savivaldybės valdymo ir pagrindinių funkcijų vykdymo programa</t>
  </si>
  <si>
    <t>2025 M. PATIKSLINTO BIUDŽETO ASIGNAVIMŲ VYKDYMAS  PAGAL PROGRAMAS</t>
  </si>
  <si>
    <t>1 lentelė</t>
  </si>
  <si>
    <t xml:space="preserve"> 2025 M.  KLAIPĖDOS RAJONO SAVIVALDYBĖS BIUDŽETO ASIGNAVIMAI</t>
  </si>
  <si>
    <t>2025 M. IŠ SAVIVALDYBĖS BIUDŽETO IŠLAIKOMŲ ĮSTAIGŲ PAJAMŲ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</si>
</sst>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#####0.0"/>
  </numFmts>
  <fonts count="2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name val="Courier New"/>
      <family val="3"/>
      <charset val="186"/>
    </font>
    <font>
      <sz val="8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11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3" fillId="2" borderId="1" applyNumberFormat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194">
    <xf numFmtId="0" fontId="0" fillId="0" borderId="0" xfId="0"/>
    <xf numFmtId="0" fontId="0" fillId="0" borderId="8" xfId="0" applyBorder="1"/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1" fontId="0" fillId="0" borderId="0" xfId="0" applyNumberForma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164" fontId="17" fillId="0" borderId="2" xfId="0" applyNumberFormat="1" applyFont="1" applyBorder="1"/>
    <xf numFmtId="0" fontId="17" fillId="0" borderId="2" xfId="0" applyFont="1" applyBorder="1" applyAlignment="1">
      <alignment wrapText="1"/>
    </xf>
    <xf numFmtId="0" fontId="17" fillId="0" borderId="2" xfId="0" applyFont="1" applyBorder="1" applyAlignment="1">
      <alignment horizontal="left" wrapText="1"/>
    </xf>
    <xf numFmtId="0" fontId="17" fillId="0" borderId="9" xfId="0" applyFont="1" applyBorder="1"/>
    <xf numFmtId="0" fontId="17" fillId="0" borderId="7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9" xfId="0" applyFont="1" applyBorder="1" applyAlignment="1">
      <alignment horizontal="right"/>
    </xf>
    <xf numFmtId="1" fontId="17" fillId="0" borderId="2" xfId="0" applyNumberFormat="1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 shrinkToFit="1"/>
    </xf>
    <xf numFmtId="0" fontId="18" fillId="0" borderId="0" xfId="0" applyFont="1"/>
    <xf numFmtId="0" fontId="17" fillId="0" borderId="7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164" fontId="17" fillId="0" borderId="7" xfId="0" applyNumberFormat="1" applyFont="1" applyBorder="1"/>
    <xf numFmtId="164" fontId="17" fillId="0" borderId="5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 applyAlignment="1">
      <alignment horizontal="left" wrapText="1"/>
    </xf>
    <xf numFmtId="0" fontId="17" fillId="0" borderId="14" xfId="0" applyFont="1" applyBorder="1" applyAlignment="1">
      <alignment horizontal="left" vertical="center" wrapText="1"/>
    </xf>
    <xf numFmtId="164" fontId="17" fillId="0" borderId="9" xfId="0" applyNumberFormat="1" applyFont="1" applyBorder="1" applyAlignment="1">
      <alignment horizontal="right" wrapText="1" shrinkToFit="1"/>
    </xf>
    <xf numFmtId="164" fontId="17" fillId="0" borderId="9" xfId="0" applyNumberFormat="1" applyFont="1" applyBorder="1" applyAlignment="1">
      <alignment horizontal="right"/>
    </xf>
    <xf numFmtId="0" fontId="17" fillId="0" borderId="14" xfId="0" applyFont="1" applyBorder="1"/>
    <xf numFmtId="164" fontId="17" fillId="0" borderId="9" xfId="0" applyNumberFormat="1" applyFont="1" applyBorder="1"/>
    <xf numFmtId="0" fontId="17" fillId="0" borderId="3" xfId="0" applyFont="1" applyBorder="1"/>
    <xf numFmtId="164" fontId="17" fillId="0" borderId="13" xfId="0" applyNumberFormat="1" applyFont="1" applyBorder="1"/>
    <xf numFmtId="16" fontId="17" fillId="0" borderId="2" xfId="0" applyNumberFormat="1" applyFont="1" applyBorder="1"/>
    <xf numFmtId="0" fontId="17" fillId="0" borderId="8" xfId="0" applyFont="1" applyBorder="1"/>
    <xf numFmtId="164" fontId="17" fillId="0" borderId="2" xfId="0" applyNumberFormat="1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4" xfId="0" applyFont="1" applyBorder="1"/>
    <xf numFmtId="0" fontId="17" fillId="0" borderId="12" xfId="0" applyFont="1" applyBorder="1" applyAlignment="1">
      <alignment wrapText="1"/>
    </xf>
    <xf numFmtId="0" fontId="17" fillId="0" borderId="12" xfId="0" applyFont="1" applyBorder="1"/>
    <xf numFmtId="0" fontId="17" fillId="0" borderId="3" xfId="0" applyFont="1" applyBorder="1" applyAlignment="1">
      <alignment horizontal="right"/>
    </xf>
    <xf numFmtId="0" fontId="1" fillId="0" borderId="0" xfId="0" applyFont="1"/>
    <xf numFmtId="0" fontId="17" fillId="0" borderId="8" xfId="0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right" wrapText="1" shrinkToFit="1"/>
    </xf>
    <xf numFmtId="164" fontId="17" fillId="0" borderId="7" xfId="0" applyNumberFormat="1" applyFont="1" applyBorder="1" applyAlignment="1">
      <alignment horizontal="right" wrapText="1"/>
    </xf>
    <xf numFmtId="0" fontId="17" fillId="0" borderId="10" xfId="0" applyFont="1" applyBorder="1" applyAlignment="1">
      <alignment wrapText="1"/>
    </xf>
    <xf numFmtId="0" fontId="17" fillId="0" borderId="4" xfId="0" applyFont="1" applyBorder="1" applyAlignment="1">
      <alignment horizontal="right"/>
    </xf>
    <xf numFmtId="0" fontId="17" fillId="0" borderId="10" xfId="0" applyFont="1" applyBorder="1"/>
    <xf numFmtId="0" fontId="17" fillId="0" borderId="6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164" fontId="17" fillId="0" borderId="2" xfId="0" applyNumberFormat="1" applyFont="1" applyBorder="1" applyAlignment="1">
      <alignment horizontal="right"/>
    </xf>
    <xf numFmtId="0" fontId="17" fillId="0" borderId="2" xfId="0" quotePrefix="1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 wrapText="1"/>
    </xf>
    <xf numFmtId="165" fontId="17" fillId="3" borderId="2" xfId="14" applyNumberFormat="1" applyFont="1" applyFill="1" applyBorder="1" applyAlignment="1">
      <alignment horizontal="right"/>
    </xf>
    <xf numFmtId="0" fontId="17" fillId="0" borderId="2" xfId="7" applyFont="1" applyBorder="1" applyAlignment="1">
      <alignment horizontal="center" wrapText="1"/>
    </xf>
    <xf numFmtId="164" fontId="17" fillId="3" borderId="2" xfId="0" applyNumberFormat="1" applyFont="1" applyFill="1" applyBorder="1"/>
    <xf numFmtId="0" fontId="17" fillId="3" borderId="6" xfId="0" applyFont="1" applyFill="1" applyBorder="1"/>
    <xf numFmtId="164" fontId="17" fillId="3" borderId="3" xfId="0" applyNumberFormat="1" applyFont="1" applyFill="1" applyBorder="1"/>
    <xf numFmtId="164" fontId="17" fillId="3" borderId="4" xfId="0" applyNumberFormat="1" applyFont="1" applyFill="1" applyBorder="1"/>
    <xf numFmtId="164" fontId="17" fillId="3" borderId="9" xfId="0" applyNumberFormat="1" applyFont="1" applyFill="1" applyBorder="1"/>
    <xf numFmtId="0" fontId="19" fillId="0" borderId="0" xfId="0" applyFont="1"/>
    <xf numFmtId="0" fontId="4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1" fillId="0" borderId="8" xfId="0" applyFont="1" applyBorder="1"/>
    <xf numFmtId="2" fontId="21" fillId="0" borderId="0" xfId="0" applyNumberFormat="1" applyFont="1"/>
    <xf numFmtId="0" fontId="17" fillId="3" borderId="2" xfId="0" applyFont="1" applyFill="1" applyBorder="1"/>
    <xf numFmtId="0" fontId="17" fillId="0" borderId="4" xfId="0" applyFont="1" applyBorder="1" applyAlignment="1">
      <alignment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/>
    <xf numFmtId="0" fontId="17" fillId="0" borderId="2" xfId="0" quotePrefix="1" applyFont="1" applyBorder="1" applyAlignment="1">
      <alignment horizontal="center" wrapText="1"/>
    </xf>
    <xf numFmtId="0" fontId="17" fillId="0" borderId="2" xfId="0" applyFont="1" applyBorder="1" applyAlignment="1">
      <alignment horizontal="right"/>
    </xf>
    <xf numFmtId="0" fontId="17" fillId="0" borderId="2" xfId="14" applyFont="1" applyFill="1" applyBorder="1" applyAlignment="1" applyProtection="1">
      <alignment horizontal="left" vertical="center" wrapText="1"/>
    </xf>
    <xf numFmtId="0" fontId="17" fillId="0" borderId="2" xfId="14" applyFont="1" applyFill="1" applyBorder="1" applyAlignment="1" applyProtection="1">
      <alignment horizontal="center" vertical="center" wrapText="1"/>
    </xf>
    <xf numFmtId="165" fontId="17" fillId="0" borderId="2" xfId="14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21" fillId="0" borderId="7" xfId="5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/>
    </xf>
    <xf numFmtId="165" fontId="23" fillId="3" borderId="2" xfId="0" applyNumberFormat="1" applyFont="1" applyFill="1" applyBorder="1" applyAlignment="1">
      <alignment horizontal="right"/>
    </xf>
    <xf numFmtId="165" fontId="22" fillId="4" borderId="2" xfId="0" applyNumberFormat="1" applyFont="1" applyFill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0" fontId="21" fillId="0" borderId="2" xfId="0" applyFont="1" applyBorder="1" applyAlignment="1">
      <alignment horizontal="left"/>
    </xf>
    <xf numFmtId="165" fontId="21" fillId="0" borderId="2" xfId="0" applyNumberFormat="1" applyFont="1" applyBorder="1" applyAlignment="1">
      <alignment horizontal="right"/>
    </xf>
    <xf numFmtId="165" fontId="21" fillId="4" borderId="2" xfId="0" applyNumberFormat="1" applyFont="1" applyFill="1" applyBorder="1" applyAlignment="1">
      <alignment horizontal="right"/>
    </xf>
    <xf numFmtId="166" fontId="21" fillId="0" borderId="2" xfId="0" applyNumberFormat="1" applyFont="1" applyBorder="1" applyAlignment="1">
      <alignment horizontal="right"/>
    </xf>
    <xf numFmtId="165" fontId="23" fillId="0" borderId="2" xfId="0" applyNumberFormat="1" applyFont="1" applyBorder="1" applyAlignment="1">
      <alignment horizontal="right"/>
    </xf>
    <xf numFmtId="165" fontId="21" fillId="0" borderId="2" xfId="7" applyNumberFormat="1" applyFont="1" applyBorder="1" applyAlignment="1" applyProtection="1">
      <alignment horizontal="right" vertical="center"/>
      <protection locked="0"/>
    </xf>
    <xf numFmtId="165" fontId="21" fillId="4" borderId="2" xfId="7" applyNumberFormat="1" applyFont="1" applyFill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>
      <alignment horizontal="right"/>
    </xf>
    <xf numFmtId="165" fontId="21" fillId="4" borderId="2" xfId="7" applyNumberFormat="1" applyFont="1" applyFill="1" applyBorder="1" applyAlignment="1" applyProtection="1">
      <alignment horizontal="right"/>
      <protection locked="0"/>
    </xf>
    <xf numFmtId="165" fontId="21" fillId="0" borderId="2" xfId="5" applyNumberFormat="1" applyFont="1" applyBorder="1"/>
    <xf numFmtId="165" fontId="21" fillId="4" borderId="2" xfId="5" applyNumberFormat="1" applyFont="1" applyFill="1" applyBorder="1"/>
    <xf numFmtId="165" fontId="24" fillId="0" borderId="2" xfId="7" applyNumberFormat="1" applyFont="1" applyBorder="1" applyAlignment="1">
      <alignment horizontal="right"/>
    </xf>
    <xf numFmtId="0" fontId="21" fillId="0" borderId="2" xfId="0" applyFont="1" applyBorder="1" applyAlignment="1">
      <alignment horizontal="left" wrapText="1"/>
    </xf>
    <xf numFmtId="165" fontId="24" fillId="0" borderId="2" xfId="7" applyNumberFormat="1" applyFont="1" applyBorder="1" applyProtection="1">
      <protection locked="0"/>
    </xf>
    <xf numFmtId="165" fontId="21" fillId="4" borderId="2" xfId="7" applyNumberFormat="1" applyFont="1" applyFill="1" applyBorder="1" applyProtection="1">
      <protection locked="0"/>
    </xf>
    <xf numFmtId="165" fontId="21" fillId="0" borderId="2" xfId="7" applyNumberFormat="1" applyFont="1" applyBorder="1" applyProtection="1">
      <protection locked="0"/>
    </xf>
    <xf numFmtId="0" fontId="21" fillId="0" borderId="2" xfId="0" applyFont="1" applyBorder="1" applyAlignment="1">
      <alignment horizontal="left" vertical="center"/>
    </xf>
    <xf numFmtId="165" fontId="21" fillId="0" borderId="2" xfId="7" applyNumberFormat="1" applyFont="1" applyBorder="1" applyAlignment="1" applyProtection="1">
      <alignment horizontal="right"/>
      <protection locked="0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wrapText="1"/>
    </xf>
    <xf numFmtId="165" fontId="22" fillId="0" borderId="2" xfId="7" applyNumberFormat="1" applyFont="1" applyBorder="1" applyAlignment="1" applyProtection="1">
      <alignment horizontal="right"/>
      <protection locked="0"/>
    </xf>
    <xf numFmtId="165" fontId="22" fillId="4" borderId="2" xfId="7" applyNumberFormat="1" applyFont="1" applyFill="1" applyBorder="1" applyAlignment="1" applyProtection="1">
      <alignment horizontal="right"/>
      <protection locked="0"/>
    </xf>
    <xf numFmtId="165" fontId="22" fillId="0" borderId="2" xfId="7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21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165" fontId="23" fillId="3" borderId="2" xfId="5" applyNumberFormat="1" applyFont="1" applyFill="1" applyBorder="1"/>
    <xf numFmtId="165" fontId="22" fillId="4" borderId="2" xfId="5" applyNumberFormat="1" applyFont="1" applyFill="1" applyBorder="1"/>
    <xf numFmtId="165" fontId="22" fillId="0" borderId="2" xfId="5" applyNumberFormat="1" applyFont="1" applyBorder="1"/>
    <xf numFmtId="0" fontId="24" fillId="0" borderId="16" xfId="0" applyFont="1" applyBorder="1" applyAlignment="1">
      <alignment horizontal="left" vertical="center" wrapText="1"/>
    </xf>
    <xf numFmtId="165" fontId="21" fillId="0" borderId="2" xfId="5" applyNumberFormat="1" applyFont="1" applyBorder="1" applyAlignment="1">
      <alignment wrapText="1"/>
    </xf>
    <xf numFmtId="0" fontId="22" fillId="0" borderId="2" xfId="0" applyFont="1" applyBorder="1"/>
    <xf numFmtId="165" fontId="23" fillId="0" borderId="2" xfId="0" applyNumberFormat="1" applyFont="1" applyBorder="1"/>
    <xf numFmtId="165" fontId="22" fillId="4" borderId="2" xfId="0" applyNumberFormat="1" applyFont="1" applyFill="1" applyBorder="1"/>
    <xf numFmtId="165" fontId="22" fillId="3" borderId="2" xfId="0" applyNumberFormat="1" applyFont="1" applyFill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17" fillId="0" borderId="6" xfId="0" applyNumberFormat="1" applyFont="1" applyBorder="1"/>
    <xf numFmtId="0" fontId="17" fillId="0" borderId="14" xfId="0" applyFont="1" applyBorder="1" applyAlignment="1">
      <alignment horizontal="right" wrapText="1"/>
    </xf>
    <xf numFmtId="164" fontId="17" fillId="0" borderId="14" xfId="0" applyNumberFormat="1" applyFont="1" applyBorder="1" applyAlignment="1">
      <alignment horizontal="right" wrapText="1"/>
    </xf>
    <xf numFmtId="0" fontId="17" fillId="0" borderId="15" xfId="0" applyFont="1" applyBorder="1"/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7" fillId="0" borderId="6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0" borderId="6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1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7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7" fillId="0" borderId="2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6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0" xfId="0" applyFont="1" applyAlignment="1">
      <alignment horizontal="center" shrinkToFit="1"/>
    </xf>
    <xf numFmtId="0" fontId="17" fillId="0" borderId="6" xfId="0" applyFont="1" applyBorder="1" applyAlignment="1">
      <alignment horizontal="center" wrapText="1" shrinkToFit="1"/>
    </xf>
    <xf numFmtId="0" fontId="17" fillId="0" borderId="3" xfId="0" applyFont="1" applyBorder="1" applyAlignment="1">
      <alignment horizontal="center" wrapText="1" shrinkToFit="1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wrapText="1"/>
    </xf>
  </cellXfs>
  <cellStyles count="27">
    <cellStyle name="Įprastas" xfId="0" builtinId="0"/>
    <cellStyle name="Įprastas 10" xfId="1" xr:uid="{00000000-0005-0000-0000-000001000000}"/>
    <cellStyle name="Įprastas 10 2" xfId="16" xr:uid="{F21E2901-E257-477E-9D0F-9B0EBD8F1C1D}"/>
    <cellStyle name="Įprastas 11" xfId="2" xr:uid="{00000000-0005-0000-0000-000002000000}"/>
    <cellStyle name="Įprastas 11 2" xfId="17" xr:uid="{71586ED7-3324-47B2-A1A1-E1A2F168BE83}"/>
    <cellStyle name="Įprastas 12" xfId="3" xr:uid="{00000000-0005-0000-0000-000003000000}"/>
    <cellStyle name="Įprastas 12 2" xfId="18" xr:uid="{6FC1A9E8-C0E8-4E16-B667-C7861FBE0828}"/>
    <cellStyle name="Įprastas 13" xfId="4" xr:uid="{00000000-0005-0000-0000-000004000000}"/>
    <cellStyle name="Įprastas 13 2" xfId="19" xr:uid="{C06E18E0-497B-40B4-98CD-8D301FBBF144}"/>
    <cellStyle name="Įprastas 2" xfId="5" xr:uid="{00000000-0005-0000-0000-000005000000}"/>
    <cellStyle name="Įprastas 2 2" xfId="6" xr:uid="{00000000-0005-0000-0000-000006000000}"/>
    <cellStyle name="Įprastas 2 2 2" xfId="20" xr:uid="{E619F782-864E-41A1-A7F0-87E8F14FEFD8}"/>
    <cellStyle name="Įprastas 3" xfId="7" xr:uid="{00000000-0005-0000-0000-000007000000}"/>
    <cellStyle name="Įprastas 4" xfId="8" xr:uid="{00000000-0005-0000-0000-000008000000}"/>
    <cellStyle name="Įprastas 4 2" xfId="21" xr:uid="{97EF5EAC-4D8B-4287-B3FD-3B4906259179}"/>
    <cellStyle name="Įprastas 5" xfId="9" xr:uid="{00000000-0005-0000-0000-000009000000}"/>
    <cellStyle name="Įprastas 5 2" xfId="22" xr:uid="{2AA63CD4-BF47-453C-A720-0A13CCF16B67}"/>
    <cellStyle name="Įprastas 6" xfId="10" xr:uid="{00000000-0005-0000-0000-00000A000000}"/>
    <cellStyle name="Įprastas 6 2" xfId="23" xr:uid="{FF0773A6-D019-48BF-A3AF-BFCFDB67AD50}"/>
    <cellStyle name="Įprastas 7" xfId="11" xr:uid="{00000000-0005-0000-0000-00000B000000}"/>
    <cellStyle name="Įprastas 7 2" xfId="24" xr:uid="{975CFD4F-1F3E-4704-8413-755B6CF52C67}"/>
    <cellStyle name="Įprastas 8" xfId="12" xr:uid="{00000000-0005-0000-0000-00000C000000}"/>
    <cellStyle name="Įprastas 8 2" xfId="25" xr:uid="{F4D84F82-A50A-42F6-AB1F-467FE69A8BA3}"/>
    <cellStyle name="Įprastas 9" xfId="13" xr:uid="{00000000-0005-0000-0000-00000D000000}"/>
    <cellStyle name="Įprastas 9 2" xfId="26" xr:uid="{2380B9B8-F1EB-4508-B6DA-C87937278306}"/>
    <cellStyle name="Įvestis 2" xfId="14" xr:uid="{00000000-0005-0000-0000-00000E000000}"/>
    <cellStyle name="Paprastas 2" xfId="15" xr:uid="{00000000-0005-0000-0000-00000F000000}"/>
  </cellStyles>
  <dxfs count="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zoomScaleNormal="100" workbookViewId="0"/>
  </sheetViews>
  <sheetFormatPr defaultColWidth="9.140625" defaultRowHeight="13.5" x14ac:dyDescent="0.25"/>
  <cols>
    <col min="1" max="1" width="11.140625" style="71" customWidth="1"/>
    <col min="2" max="2" width="46.7109375" style="71" customWidth="1"/>
    <col min="3" max="3" width="10.42578125" style="71" customWidth="1"/>
    <col min="4" max="4" width="11" style="71" customWidth="1"/>
    <col min="5" max="5" width="11.7109375" style="71" customWidth="1"/>
    <col min="6" max="6" width="10.7109375" style="71" customWidth="1"/>
    <col min="7" max="7" width="10" style="71" customWidth="1"/>
    <col min="8" max="8" width="9.85546875" style="71" customWidth="1"/>
    <col min="9" max="9" width="10" style="71" customWidth="1"/>
    <col min="10" max="10" width="9.7109375" style="71" customWidth="1"/>
    <col min="11" max="16384" width="9.140625" style="71"/>
  </cols>
  <sheetData>
    <row r="1" spans="1:13" ht="15" x14ac:dyDescent="0.25">
      <c r="A1" s="74"/>
      <c r="B1" s="74"/>
      <c r="C1" s="74"/>
      <c r="D1" s="74"/>
      <c r="E1" s="74"/>
      <c r="F1" s="74"/>
      <c r="G1" s="74"/>
      <c r="H1" s="74"/>
      <c r="I1" s="74"/>
      <c r="J1" s="74" t="s">
        <v>378</v>
      </c>
    </row>
    <row r="2" spans="1:13" ht="15" customHeight="1" x14ac:dyDescent="0.25">
      <c r="A2" s="148" t="s">
        <v>267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3" ht="15" customHeight="1" x14ac:dyDescent="0.25">
      <c r="A3" s="89"/>
      <c r="B3" s="88"/>
      <c r="C3" s="88"/>
      <c r="D3" s="74"/>
      <c r="E3" s="74"/>
      <c r="F3" s="74"/>
      <c r="G3" s="74"/>
      <c r="H3" s="74"/>
      <c r="I3" s="74"/>
      <c r="J3" s="90"/>
    </row>
    <row r="4" spans="1:13" ht="28.9" customHeight="1" x14ac:dyDescent="0.25">
      <c r="A4" s="141" t="s">
        <v>268</v>
      </c>
      <c r="B4" s="143" t="s">
        <v>269</v>
      </c>
      <c r="C4" s="145" t="s">
        <v>232</v>
      </c>
      <c r="D4" s="146"/>
      <c r="E4" s="146"/>
      <c r="F4" s="146"/>
      <c r="G4" s="146"/>
      <c r="H4" s="147"/>
      <c r="I4" s="145" t="s">
        <v>238</v>
      </c>
      <c r="J4" s="147"/>
    </row>
    <row r="5" spans="1:13" ht="119.45" customHeight="1" x14ac:dyDescent="0.25">
      <c r="A5" s="142"/>
      <c r="B5" s="144"/>
      <c r="C5" s="91" t="s">
        <v>270</v>
      </c>
      <c r="D5" s="91" t="s">
        <v>271</v>
      </c>
      <c r="E5" s="92" t="s">
        <v>272</v>
      </c>
      <c r="F5" s="93" t="s">
        <v>273</v>
      </c>
      <c r="G5" s="92" t="s">
        <v>274</v>
      </c>
      <c r="H5" s="92" t="s">
        <v>275</v>
      </c>
      <c r="I5" s="94" t="s">
        <v>276</v>
      </c>
      <c r="J5" s="94" t="s">
        <v>277</v>
      </c>
    </row>
    <row r="6" spans="1:13" ht="15" x14ac:dyDescent="0.25">
      <c r="A6" s="95" t="s">
        <v>0</v>
      </c>
      <c r="B6" s="95" t="s">
        <v>278</v>
      </c>
      <c r="C6" s="96">
        <f t="shared" ref="C6:E6" si="0">(C7+C8+C12)</f>
        <v>91785</v>
      </c>
      <c r="D6" s="96">
        <f t="shared" si="0"/>
        <v>94615</v>
      </c>
      <c r="E6" s="96">
        <f t="shared" si="0"/>
        <v>2830</v>
      </c>
      <c r="F6" s="97">
        <f>(F7+F8+F12)</f>
        <v>94771.9</v>
      </c>
      <c r="G6" s="98">
        <f>(G7+G8+G12)</f>
        <v>2986.8999999999946</v>
      </c>
      <c r="H6" s="98">
        <f>(H7+H8+H12)</f>
        <v>156.89999999999401</v>
      </c>
      <c r="I6" s="99">
        <f>SUM(F6/C6*100)</f>
        <v>103.25423544152095</v>
      </c>
      <c r="J6" s="99">
        <f t="shared" ref="J6:J16" si="1">SUM(F6/D6*100)</f>
        <v>100.16582994239813</v>
      </c>
    </row>
    <row r="7" spans="1:13" ht="15" x14ac:dyDescent="0.25">
      <c r="A7" s="100" t="s">
        <v>1</v>
      </c>
      <c r="B7" s="100" t="s">
        <v>158</v>
      </c>
      <c r="C7" s="101">
        <v>88305</v>
      </c>
      <c r="D7" s="101">
        <v>91005</v>
      </c>
      <c r="E7" s="101">
        <f>SUM(D7-C7)</f>
        <v>2700</v>
      </c>
      <c r="F7" s="102">
        <v>90713.4</v>
      </c>
      <c r="G7" s="101">
        <f>SUM(F7-C7)</f>
        <v>2408.3999999999942</v>
      </c>
      <c r="H7" s="101">
        <f t="shared" ref="H7:H14" si="2">SUM(F7-D7)</f>
        <v>-291.60000000000582</v>
      </c>
      <c r="I7" s="99">
        <f>SUM(F7/C7*100)</f>
        <v>102.72736538134872</v>
      </c>
      <c r="J7" s="103">
        <f t="shared" si="1"/>
        <v>99.679578045162344</v>
      </c>
    </row>
    <row r="8" spans="1:13" ht="15" x14ac:dyDescent="0.25">
      <c r="A8" s="95" t="s">
        <v>2</v>
      </c>
      <c r="B8" s="95" t="s">
        <v>279</v>
      </c>
      <c r="C8" s="104">
        <f t="shared" ref="C8:E8" si="3">SUM(C9+C10+C11)</f>
        <v>3240</v>
      </c>
      <c r="D8" s="104">
        <f t="shared" si="3"/>
        <v>3340</v>
      </c>
      <c r="E8" s="104">
        <f t="shared" si="3"/>
        <v>100</v>
      </c>
      <c r="F8" s="97">
        <f>SUM(F9+F10+F11)</f>
        <v>3783.2</v>
      </c>
      <c r="G8" s="98">
        <f>SUM(G9+G10+G11)</f>
        <v>543.20000000000016</v>
      </c>
      <c r="H8" s="98">
        <f t="shared" si="2"/>
        <v>443.19999999999982</v>
      </c>
      <c r="I8" s="99">
        <f t="shared" ref="I8:I45" si="4">SUM(F8/C8*100)</f>
        <v>116.76543209876542</v>
      </c>
      <c r="J8" s="99">
        <f t="shared" si="1"/>
        <v>113.2694610778443</v>
      </c>
    </row>
    <row r="9" spans="1:13" ht="15" x14ac:dyDescent="0.25">
      <c r="A9" s="100" t="s">
        <v>3</v>
      </c>
      <c r="B9" s="100" t="s">
        <v>159</v>
      </c>
      <c r="C9" s="105">
        <v>1200</v>
      </c>
      <c r="D9" s="105">
        <v>1200</v>
      </c>
      <c r="E9" s="101">
        <f>SUM(D9-C9)</f>
        <v>0</v>
      </c>
      <c r="F9" s="106">
        <v>1260.3</v>
      </c>
      <c r="G9" s="101">
        <f>SUM(F9-C9)</f>
        <v>60.299999999999955</v>
      </c>
      <c r="H9" s="101">
        <f t="shared" si="2"/>
        <v>60.299999999999955</v>
      </c>
      <c r="I9" s="103">
        <f t="shared" si="4"/>
        <v>105.02499999999999</v>
      </c>
      <c r="J9" s="103">
        <f t="shared" si="1"/>
        <v>105.02499999999999</v>
      </c>
    </row>
    <row r="10" spans="1:13" ht="15" x14ac:dyDescent="0.25">
      <c r="A10" s="100" t="s">
        <v>4</v>
      </c>
      <c r="B10" s="100" t="s">
        <v>280</v>
      </c>
      <c r="C10" s="105">
        <v>40</v>
      </c>
      <c r="D10" s="105">
        <v>40</v>
      </c>
      <c r="E10" s="101">
        <f t="shared" ref="E10:E13" si="5">SUM(D10-C10)</f>
        <v>0</v>
      </c>
      <c r="F10" s="106">
        <v>36.1</v>
      </c>
      <c r="G10" s="101">
        <f t="shared" ref="G10:G13" si="6">SUM(F10-C10)</f>
        <v>-3.8999999999999986</v>
      </c>
      <c r="H10" s="101">
        <f t="shared" si="2"/>
        <v>-3.8999999999999986</v>
      </c>
      <c r="I10" s="103">
        <f t="shared" si="4"/>
        <v>90.250000000000014</v>
      </c>
      <c r="J10" s="103">
        <f t="shared" si="1"/>
        <v>90.250000000000014</v>
      </c>
    </row>
    <row r="11" spans="1:13" ht="15" x14ac:dyDescent="0.25">
      <c r="A11" s="100" t="s">
        <v>5</v>
      </c>
      <c r="B11" s="100" t="s">
        <v>160</v>
      </c>
      <c r="C11" s="105">
        <v>2000</v>
      </c>
      <c r="D11" s="105">
        <v>2100</v>
      </c>
      <c r="E11" s="101">
        <f t="shared" si="5"/>
        <v>100</v>
      </c>
      <c r="F11" s="106">
        <v>2486.8000000000002</v>
      </c>
      <c r="G11" s="101">
        <f t="shared" si="6"/>
        <v>486.80000000000018</v>
      </c>
      <c r="H11" s="101">
        <f t="shared" si="2"/>
        <v>386.80000000000018</v>
      </c>
      <c r="I11" s="103">
        <f t="shared" si="4"/>
        <v>124.34</v>
      </c>
      <c r="J11" s="103">
        <f t="shared" si="1"/>
        <v>118.41904761904762</v>
      </c>
    </row>
    <row r="12" spans="1:13" ht="15" x14ac:dyDescent="0.25">
      <c r="A12" s="95" t="s">
        <v>6</v>
      </c>
      <c r="B12" s="95" t="s">
        <v>281</v>
      </c>
      <c r="C12" s="98">
        <f t="shared" ref="C12:E12" si="7">(C13)</f>
        <v>240</v>
      </c>
      <c r="D12" s="98">
        <f t="shared" si="7"/>
        <v>270</v>
      </c>
      <c r="E12" s="98">
        <f t="shared" si="7"/>
        <v>30</v>
      </c>
      <c r="F12" s="97">
        <f>(F13)</f>
        <v>275.3</v>
      </c>
      <c r="G12" s="98">
        <f t="shared" si="6"/>
        <v>35.300000000000011</v>
      </c>
      <c r="H12" s="98">
        <f t="shared" si="2"/>
        <v>5.3000000000000114</v>
      </c>
      <c r="I12" s="99">
        <f t="shared" si="4"/>
        <v>114.70833333333334</v>
      </c>
      <c r="J12" s="99">
        <f t="shared" si="1"/>
        <v>101.96296296296296</v>
      </c>
    </row>
    <row r="13" spans="1:13" ht="15" x14ac:dyDescent="0.25">
      <c r="A13" s="100" t="s">
        <v>7</v>
      </c>
      <c r="B13" s="100" t="s">
        <v>282</v>
      </c>
      <c r="C13" s="101">
        <v>240</v>
      </c>
      <c r="D13" s="107">
        <f>240+30</f>
        <v>270</v>
      </c>
      <c r="E13" s="101">
        <f t="shared" si="5"/>
        <v>30</v>
      </c>
      <c r="F13" s="102">
        <v>275.3</v>
      </c>
      <c r="G13" s="101">
        <f t="shared" si="6"/>
        <v>35.300000000000011</v>
      </c>
      <c r="H13" s="101">
        <f t="shared" si="2"/>
        <v>5.3000000000000114</v>
      </c>
      <c r="I13" s="103">
        <f t="shared" si="4"/>
        <v>114.70833333333334</v>
      </c>
      <c r="J13" s="103">
        <f t="shared" si="1"/>
        <v>101.96296296296296</v>
      </c>
    </row>
    <row r="14" spans="1:13" ht="16.5" customHeight="1" x14ac:dyDescent="0.25">
      <c r="A14" s="95" t="s">
        <v>16</v>
      </c>
      <c r="B14" s="95" t="s">
        <v>283</v>
      </c>
      <c r="C14" s="104">
        <f>SUM(C15+C24+C33+C34)</f>
        <v>10796.3</v>
      </c>
      <c r="D14" s="104">
        <f>SUM(D15+D24+D33+D34)</f>
        <v>12673.3</v>
      </c>
      <c r="E14" s="104">
        <f>SUM(E15+E24+E33+E34)</f>
        <v>1876.9999999999995</v>
      </c>
      <c r="F14" s="97">
        <f>SUM(F15+F24+F33+F34)</f>
        <v>12119.7</v>
      </c>
      <c r="G14" s="98">
        <f>SUM(G15+G24+G33+G34)</f>
        <v>1323.3999999999999</v>
      </c>
      <c r="H14" s="98">
        <f t="shared" si="2"/>
        <v>-553.59999999999854</v>
      </c>
      <c r="I14" s="99">
        <f t="shared" si="4"/>
        <v>112.25790317053065</v>
      </c>
      <c r="J14" s="99">
        <f t="shared" si="1"/>
        <v>95.631761261865506</v>
      </c>
      <c r="M14" s="73"/>
    </row>
    <row r="15" spans="1:13" ht="16.5" customHeight="1" x14ac:dyDescent="0.25">
      <c r="A15" s="95" t="s">
        <v>18</v>
      </c>
      <c r="B15" s="95" t="s">
        <v>284</v>
      </c>
      <c r="C15" s="104">
        <f t="shared" ref="C15:H15" si="8">SUM(C16+C17+C18+C19)</f>
        <v>670</v>
      </c>
      <c r="D15" s="104">
        <f t="shared" si="8"/>
        <v>920</v>
      </c>
      <c r="E15" s="104">
        <f t="shared" si="8"/>
        <v>250</v>
      </c>
      <c r="F15" s="97">
        <f t="shared" si="8"/>
        <v>1029.5</v>
      </c>
      <c r="G15" s="104">
        <f t="shared" si="8"/>
        <v>359.5</v>
      </c>
      <c r="H15" s="104">
        <f t="shared" si="8"/>
        <v>109.5</v>
      </c>
      <c r="I15" s="99">
        <f t="shared" si="4"/>
        <v>153.65671641791045</v>
      </c>
      <c r="J15" s="99">
        <f t="shared" si="1"/>
        <v>111.90217391304347</v>
      </c>
    </row>
    <row r="16" spans="1:13" ht="16.5" customHeight="1" x14ac:dyDescent="0.25">
      <c r="A16" s="100" t="s">
        <v>19</v>
      </c>
      <c r="B16" s="100" t="s">
        <v>10</v>
      </c>
      <c r="C16" s="101">
        <v>60</v>
      </c>
      <c r="D16" s="101">
        <v>132</v>
      </c>
      <c r="E16" s="101">
        <f t="shared" ref="E16:E22" si="9">SUM(D16-C16)</f>
        <v>72</v>
      </c>
      <c r="F16" s="108">
        <v>153.5</v>
      </c>
      <c r="G16" s="101">
        <f t="shared" ref="G16:G23" si="10">SUM(F16-C16)</f>
        <v>93.5</v>
      </c>
      <c r="H16" s="101">
        <f>SUM(F16-D16)</f>
        <v>21.5</v>
      </c>
      <c r="I16" s="103">
        <f>SUM(F16/C16*100)</f>
        <v>255.83333333333331</v>
      </c>
      <c r="J16" s="103">
        <f t="shared" si="1"/>
        <v>116.28787878787878</v>
      </c>
    </row>
    <row r="17" spans="1:10" ht="15" customHeight="1" x14ac:dyDescent="0.25">
      <c r="A17" s="100" t="s">
        <v>21</v>
      </c>
      <c r="B17" s="100" t="s">
        <v>178</v>
      </c>
      <c r="C17" s="101">
        <v>100</v>
      </c>
      <c r="D17" s="107">
        <v>148</v>
      </c>
      <c r="E17" s="101">
        <f t="shared" si="9"/>
        <v>48</v>
      </c>
      <c r="F17" s="102">
        <v>148</v>
      </c>
      <c r="G17" s="101">
        <f t="shared" si="10"/>
        <v>48</v>
      </c>
      <c r="H17" s="101">
        <f>SUM(F17-D17)</f>
        <v>0</v>
      </c>
      <c r="I17" s="103">
        <f>SUM(F17/C17*100)</f>
        <v>148</v>
      </c>
      <c r="J17" s="103">
        <v>0</v>
      </c>
    </row>
    <row r="18" spans="1:10" ht="15" customHeight="1" x14ac:dyDescent="0.25">
      <c r="A18" s="100" t="s">
        <v>23</v>
      </c>
      <c r="B18" s="100" t="s">
        <v>285</v>
      </c>
      <c r="C18" s="105">
        <v>280</v>
      </c>
      <c r="D18" s="105">
        <v>280</v>
      </c>
      <c r="E18" s="101">
        <f t="shared" si="9"/>
        <v>0</v>
      </c>
      <c r="F18" s="106">
        <v>355.9</v>
      </c>
      <c r="G18" s="101">
        <f t="shared" si="10"/>
        <v>75.899999999999977</v>
      </c>
      <c r="H18" s="101">
        <f>SUM(F18-D18)</f>
        <v>75.899999999999977</v>
      </c>
      <c r="I18" s="103">
        <f>SUM(F18/C18*100)</f>
        <v>127.10714285714285</v>
      </c>
      <c r="J18" s="103">
        <f t="shared" ref="J18:J46" si="11">SUM(F18/D18*100)</f>
        <v>127.10714285714285</v>
      </c>
    </row>
    <row r="19" spans="1:10" ht="15" customHeight="1" x14ac:dyDescent="0.25">
      <c r="A19" s="100" t="s">
        <v>24</v>
      </c>
      <c r="B19" s="100" t="s">
        <v>286</v>
      </c>
      <c r="C19" s="109">
        <f t="shared" ref="C19:F19" si="12">SUM(C20:C23)</f>
        <v>230</v>
      </c>
      <c r="D19" s="109">
        <f t="shared" si="12"/>
        <v>360</v>
      </c>
      <c r="E19" s="109">
        <f>SUM(E20:E23)</f>
        <v>130</v>
      </c>
      <c r="F19" s="110">
        <f t="shared" si="12"/>
        <v>372.1</v>
      </c>
      <c r="G19" s="109">
        <f>SUM(G20:G23)</f>
        <v>142.10000000000002</v>
      </c>
      <c r="H19" s="109">
        <f>SUM(H20:H23)</f>
        <v>12.10000000000003</v>
      </c>
      <c r="I19" s="103">
        <f t="shared" si="4"/>
        <v>161.78260869565219</v>
      </c>
      <c r="J19" s="103">
        <f t="shared" si="11"/>
        <v>103.36111111111113</v>
      </c>
    </row>
    <row r="20" spans="1:10" ht="12.6" customHeight="1" x14ac:dyDescent="0.25">
      <c r="A20" s="100" t="s">
        <v>287</v>
      </c>
      <c r="B20" s="100" t="s">
        <v>288</v>
      </c>
      <c r="C20" s="105">
        <v>40</v>
      </c>
      <c r="D20" s="111">
        <v>40</v>
      </c>
      <c r="E20" s="101">
        <f t="shared" si="9"/>
        <v>0</v>
      </c>
      <c r="F20" s="106">
        <v>38.200000000000003</v>
      </c>
      <c r="G20" s="101">
        <f t="shared" si="10"/>
        <v>-1.7999999999999972</v>
      </c>
      <c r="H20" s="101">
        <f t="shared" ref="H20:H43" si="13">SUM(F20-D20)</f>
        <v>-1.7999999999999972</v>
      </c>
      <c r="I20" s="103">
        <f t="shared" si="4"/>
        <v>95.5</v>
      </c>
      <c r="J20" s="103">
        <f t="shared" si="11"/>
        <v>95.5</v>
      </c>
    </row>
    <row r="21" spans="1:10" ht="13.5" customHeight="1" x14ac:dyDescent="0.25">
      <c r="A21" s="100" t="s">
        <v>289</v>
      </c>
      <c r="B21" s="100" t="s">
        <v>161</v>
      </c>
      <c r="C21" s="105">
        <v>130</v>
      </c>
      <c r="D21" s="105">
        <f>230+30</f>
        <v>260</v>
      </c>
      <c r="E21" s="101">
        <f t="shared" si="9"/>
        <v>130</v>
      </c>
      <c r="F21" s="106">
        <v>268.10000000000002</v>
      </c>
      <c r="G21" s="101">
        <f t="shared" si="10"/>
        <v>138.10000000000002</v>
      </c>
      <c r="H21" s="101">
        <f t="shared" si="13"/>
        <v>8.1000000000000227</v>
      </c>
      <c r="I21" s="103">
        <f t="shared" si="4"/>
        <v>206.23076923076925</v>
      </c>
      <c r="J21" s="103">
        <f t="shared" si="11"/>
        <v>103.11538461538463</v>
      </c>
    </row>
    <row r="22" spans="1:10" ht="12.6" customHeight="1" x14ac:dyDescent="0.25">
      <c r="A22" s="100" t="s">
        <v>290</v>
      </c>
      <c r="B22" s="100" t="s">
        <v>291</v>
      </c>
      <c r="C22" s="101">
        <v>20</v>
      </c>
      <c r="D22" s="101">
        <v>20</v>
      </c>
      <c r="E22" s="101">
        <f t="shared" si="9"/>
        <v>0</v>
      </c>
      <c r="F22" s="102">
        <v>30.1</v>
      </c>
      <c r="G22" s="101">
        <f t="shared" si="10"/>
        <v>10.100000000000001</v>
      </c>
      <c r="H22" s="101">
        <f t="shared" si="13"/>
        <v>10.100000000000001</v>
      </c>
      <c r="I22" s="103">
        <f t="shared" si="4"/>
        <v>150.5</v>
      </c>
      <c r="J22" s="103">
        <f t="shared" si="11"/>
        <v>150.5</v>
      </c>
    </row>
    <row r="23" spans="1:10" ht="12.6" customHeight="1" x14ac:dyDescent="0.25">
      <c r="A23" s="100" t="s">
        <v>292</v>
      </c>
      <c r="B23" s="100" t="s">
        <v>171</v>
      </c>
      <c r="C23" s="105">
        <v>40</v>
      </c>
      <c r="D23" s="105">
        <v>40</v>
      </c>
      <c r="E23" s="101">
        <f>SUM(D23-C23)</f>
        <v>0</v>
      </c>
      <c r="F23" s="106">
        <v>35.700000000000003</v>
      </c>
      <c r="G23" s="101">
        <f t="shared" si="10"/>
        <v>-4.2999999999999972</v>
      </c>
      <c r="H23" s="101">
        <f t="shared" si="13"/>
        <v>-4.2999999999999972</v>
      </c>
      <c r="I23" s="103">
        <f t="shared" si="4"/>
        <v>89.25</v>
      </c>
      <c r="J23" s="103">
        <f t="shared" si="11"/>
        <v>89.25</v>
      </c>
    </row>
    <row r="24" spans="1:10" ht="15" x14ac:dyDescent="0.25">
      <c r="A24" s="95" t="s">
        <v>25</v>
      </c>
      <c r="B24" s="95" t="s">
        <v>293</v>
      </c>
      <c r="C24" s="104">
        <f t="shared" ref="C24:H24" si="14">C25+C30+C31</f>
        <v>9349.2999999999993</v>
      </c>
      <c r="D24" s="104">
        <f t="shared" si="14"/>
        <v>10526.3</v>
      </c>
      <c r="E24" s="104">
        <f t="shared" si="14"/>
        <v>1176.9999999999995</v>
      </c>
      <c r="F24" s="97">
        <f t="shared" si="14"/>
        <v>10099.700000000001</v>
      </c>
      <c r="G24" s="98">
        <f t="shared" si="14"/>
        <v>750.39999999999986</v>
      </c>
      <c r="H24" s="98">
        <f t="shared" si="14"/>
        <v>-426.59999999999945</v>
      </c>
      <c r="I24" s="99">
        <f t="shared" si="4"/>
        <v>108.02626934636818</v>
      </c>
      <c r="J24" s="99">
        <f t="shared" si="11"/>
        <v>95.947293920940893</v>
      </c>
    </row>
    <row r="25" spans="1:10" ht="30.75" customHeight="1" x14ac:dyDescent="0.25">
      <c r="A25" s="100" t="s">
        <v>26</v>
      </c>
      <c r="B25" s="112" t="s">
        <v>294</v>
      </c>
      <c r="C25" s="113">
        <f>SUM(C26:C29)</f>
        <v>6009.3</v>
      </c>
      <c r="D25" s="113">
        <f>SUM(D26:D29)</f>
        <v>7086.2999999999993</v>
      </c>
      <c r="E25" s="113">
        <f>SUM(E26:E29)</f>
        <v>1076.9999999999995</v>
      </c>
      <c r="F25" s="114">
        <f>SUM(F26:F29)</f>
        <v>6585.5</v>
      </c>
      <c r="G25" s="115">
        <f>SUM(G26:G29)</f>
        <v>576.20000000000005</v>
      </c>
      <c r="H25" s="101">
        <f>SUM(F25-D25)</f>
        <v>-500.79999999999927</v>
      </c>
      <c r="I25" s="103">
        <f t="shared" si="4"/>
        <v>109.58847120296873</v>
      </c>
      <c r="J25" s="103">
        <f>SUM(F25/D25*100)</f>
        <v>92.932842244895085</v>
      </c>
    </row>
    <row r="26" spans="1:10" ht="28.15" customHeight="1" x14ac:dyDescent="0.25">
      <c r="A26" s="116" t="s">
        <v>295</v>
      </c>
      <c r="B26" s="112" t="s">
        <v>163</v>
      </c>
      <c r="C26" s="117">
        <v>280.8</v>
      </c>
      <c r="D26" s="117">
        <v>361.9</v>
      </c>
      <c r="E26" s="101">
        <f>SUM(D26-C26)</f>
        <v>81.099999999999966</v>
      </c>
      <c r="F26" s="108">
        <v>291.7</v>
      </c>
      <c r="G26" s="101">
        <f t="shared" ref="G26:G36" si="15">SUM(F26-C26)</f>
        <v>10.899999999999977</v>
      </c>
      <c r="H26" s="101">
        <f t="shared" si="13"/>
        <v>-70.199999999999989</v>
      </c>
      <c r="I26" s="103">
        <f t="shared" si="4"/>
        <v>103.88176638176638</v>
      </c>
      <c r="J26" s="103">
        <f t="shared" si="11"/>
        <v>80.602376347057202</v>
      </c>
    </row>
    <row r="27" spans="1:10" ht="15" customHeight="1" x14ac:dyDescent="0.25">
      <c r="A27" s="116" t="s">
        <v>296</v>
      </c>
      <c r="B27" s="100" t="s">
        <v>162</v>
      </c>
      <c r="C27" s="117">
        <v>1911.6</v>
      </c>
      <c r="D27" s="117">
        <v>2507.1999999999998</v>
      </c>
      <c r="E27" s="101">
        <f t="shared" ref="E27:E36" si="16">SUM(D27-C27)</f>
        <v>595.59999999999991</v>
      </c>
      <c r="F27" s="108">
        <v>2253.5</v>
      </c>
      <c r="G27" s="101">
        <f t="shared" si="15"/>
        <v>341.90000000000009</v>
      </c>
      <c r="H27" s="101">
        <f t="shared" si="13"/>
        <v>-253.69999999999982</v>
      </c>
      <c r="I27" s="103">
        <f t="shared" si="4"/>
        <v>117.88554090813979</v>
      </c>
      <c r="J27" s="103">
        <f t="shared" si="11"/>
        <v>89.881142310146785</v>
      </c>
    </row>
    <row r="28" spans="1:10" ht="29.45" customHeight="1" x14ac:dyDescent="0.25">
      <c r="A28" s="116" t="s">
        <v>297</v>
      </c>
      <c r="B28" s="112" t="s">
        <v>298</v>
      </c>
      <c r="C28" s="117">
        <v>2966.9</v>
      </c>
      <c r="D28" s="117">
        <v>3367.2</v>
      </c>
      <c r="E28" s="101">
        <f t="shared" si="16"/>
        <v>400.29999999999973</v>
      </c>
      <c r="F28" s="108">
        <v>3192.4</v>
      </c>
      <c r="G28" s="101">
        <f t="shared" si="15"/>
        <v>225.5</v>
      </c>
      <c r="H28" s="101">
        <f t="shared" si="13"/>
        <v>-174.79999999999973</v>
      </c>
      <c r="I28" s="103">
        <f t="shared" si="4"/>
        <v>107.60052580134148</v>
      </c>
      <c r="J28" s="103">
        <f t="shared" si="11"/>
        <v>94.808743169398909</v>
      </c>
    </row>
    <row r="29" spans="1:10" ht="15" x14ac:dyDescent="0.25">
      <c r="A29" s="100" t="s">
        <v>299</v>
      </c>
      <c r="B29" s="112" t="s">
        <v>183</v>
      </c>
      <c r="C29" s="101">
        <v>850</v>
      </c>
      <c r="D29" s="101">
        <v>850</v>
      </c>
      <c r="E29" s="101">
        <f t="shared" si="16"/>
        <v>0</v>
      </c>
      <c r="F29" s="102">
        <v>847.9</v>
      </c>
      <c r="G29" s="101">
        <f t="shared" si="15"/>
        <v>-2.1000000000000227</v>
      </c>
      <c r="H29" s="101">
        <f t="shared" si="13"/>
        <v>-2.1000000000000227</v>
      </c>
      <c r="I29" s="103">
        <f t="shared" si="4"/>
        <v>99.752941176470586</v>
      </c>
      <c r="J29" s="103">
        <f t="shared" si="11"/>
        <v>99.752941176470586</v>
      </c>
    </row>
    <row r="30" spans="1:10" ht="15" x14ac:dyDescent="0.25">
      <c r="A30" s="100" t="s">
        <v>28</v>
      </c>
      <c r="B30" s="100" t="s">
        <v>233</v>
      </c>
      <c r="C30" s="105">
        <v>150</v>
      </c>
      <c r="D30" s="105">
        <v>150</v>
      </c>
      <c r="E30" s="101">
        <f t="shared" si="16"/>
        <v>0</v>
      </c>
      <c r="F30" s="106">
        <v>169.5</v>
      </c>
      <c r="G30" s="101">
        <f t="shared" si="15"/>
        <v>19.5</v>
      </c>
      <c r="H30" s="101">
        <f t="shared" si="13"/>
        <v>19.5</v>
      </c>
      <c r="I30" s="103">
        <f t="shared" si="4"/>
        <v>112.99999999999999</v>
      </c>
      <c r="J30" s="103">
        <f t="shared" si="11"/>
        <v>112.99999999999999</v>
      </c>
    </row>
    <row r="31" spans="1:10" ht="12.75" customHeight="1" x14ac:dyDescent="0.25">
      <c r="A31" s="100" t="s">
        <v>30</v>
      </c>
      <c r="B31" s="100" t="s">
        <v>300</v>
      </c>
      <c r="C31" s="105">
        <v>3190</v>
      </c>
      <c r="D31" s="105">
        <v>3290</v>
      </c>
      <c r="E31" s="101">
        <f t="shared" si="16"/>
        <v>100</v>
      </c>
      <c r="F31" s="106">
        <v>3344.7</v>
      </c>
      <c r="G31" s="101">
        <f t="shared" si="15"/>
        <v>154.69999999999982</v>
      </c>
      <c r="H31" s="101">
        <f t="shared" si="13"/>
        <v>54.699999999999818</v>
      </c>
      <c r="I31" s="103">
        <f t="shared" si="4"/>
        <v>104.84952978056425</v>
      </c>
      <c r="J31" s="103">
        <f t="shared" si="11"/>
        <v>101.6626139817629</v>
      </c>
    </row>
    <row r="32" spans="1:10" ht="28.15" customHeight="1" x14ac:dyDescent="0.25">
      <c r="A32" s="100" t="s">
        <v>301</v>
      </c>
      <c r="B32" s="112" t="s">
        <v>234</v>
      </c>
      <c r="C32" s="117">
        <v>3100</v>
      </c>
      <c r="D32" s="117">
        <v>3200</v>
      </c>
      <c r="E32" s="101">
        <f t="shared" si="16"/>
        <v>100</v>
      </c>
      <c r="F32" s="108">
        <v>3195</v>
      </c>
      <c r="G32" s="101">
        <f t="shared" si="15"/>
        <v>95</v>
      </c>
      <c r="H32" s="101">
        <f t="shared" si="13"/>
        <v>-5</v>
      </c>
      <c r="I32" s="103">
        <f t="shared" si="4"/>
        <v>103.06451612903227</v>
      </c>
      <c r="J32" s="103">
        <f t="shared" si="11"/>
        <v>99.84375</v>
      </c>
    </row>
    <row r="33" spans="1:10" ht="28.15" customHeight="1" x14ac:dyDescent="0.25">
      <c r="A33" s="118" t="s">
        <v>31</v>
      </c>
      <c r="B33" s="119" t="s">
        <v>302</v>
      </c>
      <c r="C33" s="120">
        <v>200</v>
      </c>
      <c r="D33" s="120">
        <v>200</v>
      </c>
      <c r="E33" s="98">
        <f>SUM(D33-C33)</f>
        <v>0</v>
      </c>
      <c r="F33" s="121">
        <v>274.2</v>
      </c>
      <c r="G33" s="98">
        <f t="shared" si="15"/>
        <v>74.199999999999989</v>
      </c>
      <c r="H33" s="98">
        <f>SUM(F33-D33)</f>
        <v>74.199999999999989</v>
      </c>
      <c r="I33" s="99">
        <f t="shared" si="4"/>
        <v>137.1</v>
      </c>
      <c r="J33" s="99">
        <f t="shared" si="11"/>
        <v>137.1</v>
      </c>
    </row>
    <row r="34" spans="1:10" ht="15" customHeight="1" x14ac:dyDescent="0.25">
      <c r="A34" s="95" t="s">
        <v>33</v>
      </c>
      <c r="B34" s="95" t="s">
        <v>303</v>
      </c>
      <c r="C34" s="122">
        <v>577</v>
      </c>
      <c r="D34" s="122">
        <v>1027</v>
      </c>
      <c r="E34" s="98">
        <f t="shared" si="16"/>
        <v>450</v>
      </c>
      <c r="F34" s="121">
        <v>716.3</v>
      </c>
      <c r="G34" s="98">
        <f t="shared" si="15"/>
        <v>139.29999999999995</v>
      </c>
      <c r="H34" s="98">
        <f t="shared" si="13"/>
        <v>-310.70000000000005</v>
      </c>
      <c r="I34" s="99">
        <f t="shared" si="4"/>
        <v>124.14211438474869</v>
      </c>
      <c r="J34" s="99">
        <f t="shared" si="11"/>
        <v>69.746835443037966</v>
      </c>
    </row>
    <row r="35" spans="1:10" ht="30" customHeight="1" x14ac:dyDescent="0.25">
      <c r="A35" s="123" t="s">
        <v>35</v>
      </c>
      <c r="B35" s="124" t="s">
        <v>304</v>
      </c>
      <c r="C35" s="120">
        <v>300</v>
      </c>
      <c r="D35" s="120">
        <v>580</v>
      </c>
      <c r="E35" s="98">
        <f t="shared" si="16"/>
        <v>280</v>
      </c>
      <c r="F35" s="121">
        <v>521.6</v>
      </c>
      <c r="G35" s="98">
        <f t="shared" si="15"/>
        <v>221.60000000000002</v>
      </c>
      <c r="H35" s="98">
        <f t="shared" si="13"/>
        <v>-58.399999999999977</v>
      </c>
      <c r="I35" s="99">
        <f t="shared" si="4"/>
        <v>173.86666666666667</v>
      </c>
      <c r="J35" s="99">
        <f t="shared" si="11"/>
        <v>89.931034482758619</v>
      </c>
    </row>
    <row r="36" spans="1:10" ht="13.5" customHeight="1" x14ac:dyDescent="0.25">
      <c r="A36" s="100" t="s">
        <v>305</v>
      </c>
      <c r="B36" s="125" t="s">
        <v>172</v>
      </c>
      <c r="C36" s="117">
        <v>220</v>
      </c>
      <c r="D36" s="117">
        <v>360</v>
      </c>
      <c r="E36" s="101">
        <f t="shared" si="16"/>
        <v>140</v>
      </c>
      <c r="F36" s="106">
        <v>340.8</v>
      </c>
      <c r="G36" s="101">
        <f t="shared" si="15"/>
        <v>120.80000000000001</v>
      </c>
      <c r="H36" s="101">
        <f t="shared" si="13"/>
        <v>-19.199999999999989</v>
      </c>
      <c r="I36" s="103">
        <f t="shared" si="4"/>
        <v>154.90909090909091</v>
      </c>
      <c r="J36" s="103">
        <f t="shared" si="11"/>
        <v>94.666666666666671</v>
      </c>
    </row>
    <row r="37" spans="1:10" ht="30.6" customHeight="1" x14ac:dyDescent="0.25">
      <c r="A37" s="118" t="s">
        <v>37</v>
      </c>
      <c r="B37" s="126" t="s">
        <v>306</v>
      </c>
      <c r="C37" s="127">
        <f>C6+C14+C35</f>
        <v>102881.3</v>
      </c>
      <c r="D37" s="127">
        <f>D6+D14+D35</f>
        <v>107868.3</v>
      </c>
      <c r="E37" s="127">
        <f>E6+E14+E35</f>
        <v>4987</v>
      </c>
      <c r="F37" s="128">
        <f>F6+F14+F35</f>
        <v>107413.2</v>
      </c>
      <c r="G37" s="129">
        <f t="shared" ref="G37:H37" si="17">G6+G14+G35</f>
        <v>4531.8999999999951</v>
      </c>
      <c r="H37" s="129">
        <f t="shared" si="17"/>
        <v>-455.10000000000451</v>
      </c>
      <c r="I37" s="99">
        <f t="shared" si="4"/>
        <v>104.40497933054888</v>
      </c>
      <c r="J37" s="99">
        <f t="shared" si="11"/>
        <v>99.578096623382393</v>
      </c>
    </row>
    <row r="38" spans="1:10" ht="15" x14ac:dyDescent="0.25">
      <c r="A38" s="95" t="s">
        <v>38</v>
      </c>
      <c r="B38" s="95" t="s">
        <v>307</v>
      </c>
      <c r="C38" s="96">
        <f>C39+C45</f>
        <v>59129.372999999992</v>
      </c>
      <c r="D38" s="96">
        <f>D39+D45</f>
        <v>59202.2</v>
      </c>
      <c r="E38" s="96">
        <f>E39+E45</f>
        <v>72.826999999999316</v>
      </c>
      <c r="F38" s="97">
        <f>F39+F45</f>
        <v>53895.199999999997</v>
      </c>
      <c r="G38" s="98">
        <f t="shared" ref="G38:H38" si="18">G39+G45</f>
        <v>-5234.1730000000007</v>
      </c>
      <c r="H38" s="98">
        <f t="shared" si="18"/>
        <v>-5307</v>
      </c>
      <c r="I38" s="99">
        <f t="shared" si="4"/>
        <v>91.147930826190233</v>
      </c>
      <c r="J38" s="99">
        <f t="shared" si="11"/>
        <v>91.035806101800262</v>
      </c>
    </row>
    <row r="39" spans="1:10" ht="27.6" customHeight="1" x14ac:dyDescent="0.25">
      <c r="A39" s="118" t="s">
        <v>39</v>
      </c>
      <c r="B39" s="119" t="s">
        <v>308</v>
      </c>
      <c r="C39" s="96">
        <f t="shared" ref="C39:E39" si="19">C40+C41+C42+C43+C44</f>
        <v>48540.572999999997</v>
      </c>
      <c r="D39" s="96">
        <f t="shared" si="19"/>
        <v>49511.199999999997</v>
      </c>
      <c r="E39" s="96">
        <f t="shared" si="19"/>
        <v>970.62699999999859</v>
      </c>
      <c r="F39" s="97">
        <f>F40+F41+F42+F43+F44</f>
        <v>49289.7</v>
      </c>
      <c r="G39" s="98">
        <f>G40+G41+G42+G43+G44</f>
        <v>749.12699999999859</v>
      </c>
      <c r="H39" s="98">
        <f>H40+H41+H42+H43+H44</f>
        <v>-221.5</v>
      </c>
      <c r="I39" s="99">
        <f t="shared" si="4"/>
        <v>101.54330069404</v>
      </c>
      <c r="J39" s="99">
        <f t="shared" si="11"/>
        <v>99.552626476433616</v>
      </c>
    </row>
    <row r="40" spans="1:10" ht="28.9" customHeight="1" x14ac:dyDescent="0.25">
      <c r="A40" s="100" t="s">
        <v>40</v>
      </c>
      <c r="B40" s="130" t="s">
        <v>309</v>
      </c>
      <c r="C40" s="117">
        <v>8015.6220000000003</v>
      </c>
      <c r="D40" s="117">
        <v>7846.3</v>
      </c>
      <c r="E40" s="101">
        <f t="shared" ref="E40:E45" si="20">SUM(D40-C40)</f>
        <v>-169.32200000000012</v>
      </c>
      <c r="F40" s="108">
        <v>7767.3</v>
      </c>
      <c r="G40" s="101">
        <f t="shared" ref="G40:G46" si="21">SUM(F40-C40)</f>
        <v>-248.32200000000012</v>
      </c>
      <c r="H40" s="101">
        <f t="shared" si="13"/>
        <v>-79</v>
      </c>
      <c r="I40" s="103">
        <f t="shared" si="4"/>
        <v>96.90202457151797</v>
      </c>
      <c r="J40" s="103">
        <f t="shared" si="11"/>
        <v>98.993156009839041</v>
      </c>
    </row>
    <row r="41" spans="1:10" ht="16.5" customHeight="1" x14ac:dyDescent="0.25">
      <c r="A41" s="100" t="s">
        <v>41</v>
      </c>
      <c r="B41" s="100" t="s">
        <v>310</v>
      </c>
      <c r="C41" s="105">
        <v>30866.2</v>
      </c>
      <c r="D41" s="117">
        <v>32462.6</v>
      </c>
      <c r="E41" s="101">
        <f t="shared" si="20"/>
        <v>1596.3999999999978</v>
      </c>
      <c r="F41" s="108">
        <v>32462.6</v>
      </c>
      <c r="G41" s="101">
        <f t="shared" si="21"/>
        <v>1596.3999999999978</v>
      </c>
      <c r="H41" s="101">
        <f t="shared" si="13"/>
        <v>0</v>
      </c>
      <c r="I41" s="103">
        <f t="shared" si="4"/>
        <v>105.17200044061141</v>
      </c>
      <c r="J41" s="103">
        <f t="shared" si="11"/>
        <v>100</v>
      </c>
    </row>
    <row r="42" spans="1:10" ht="15.6" customHeight="1" x14ac:dyDescent="0.25">
      <c r="A42" s="116" t="s">
        <v>43</v>
      </c>
      <c r="B42" s="112" t="s">
        <v>311</v>
      </c>
      <c r="C42" s="109">
        <v>360.2</v>
      </c>
      <c r="D42" s="109">
        <v>360.2</v>
      </c>
      <c r="E42" s="101">
        <f t="shared" si="20"/>
        <v>0</v>
      </c>
      <c r="F42" s="110">
        <v>360.2</v>
      </c>
      <c r="G42" s="101">
        <f t="shared" si="21"/>
        <v>0</v>
      </c>
      <c r="H42" s="101">
        <f t="shared" si="13"/>
        <v>0</v>
      </c>
      <c r="I42" s="103">
        <f t="shared" si="4"/>
        <v>100</v>
      </c>
      <c r="J42" s="103">
        <f t="shared" si="11"/>
        <v>100</v>
      </c>
    </row>
    <row r="43" spans="1:10" ht="27.6" customHeight="1" x14ac:dyDescent="0.25">
      <c r="A43" s="100" t="s">
        <v>44</v>
      </c>
      <c r="B43" s="130" t="s">
        <v>312</v>
      </c>
      <c r="C43" s="131">
        <v>127.4</v>
      </c>
      <c r="D43" s="131">
        <v>127.4</v>
      </c>
      <c r="E43" s="101">
        <f t="shared" si="20"/>
        <v>0</v>
      </c>
      <c r="F43" s="108">
        <v>127.4</v>
      </c>
      <c r="G43" s="101">
        <f t="shared" si="21"/>
        <v>0</v>
      </c>
      <c r="H43" s="101">
        <f t="shared" si="13"/>
        <v>0</v>
      </c>
      <c r="I43" s="103">
        <f t="shared" si="4"/>
        <v>100</v>
      </c>
      <c r="J43" s="103">
        <f t="shared" si="11"/>
        <v>100</v>
      </c>
    </row>
    <row r="44" spans="1:10" ht="16.5" customHeight="1" x14ac:dyDescent="0.25">
      <c r="A44" s="100" t="s">
        <v>46</v>
      </c>
      <c r="B44" s="100" t="s">
        <v>313</v>
      </c>
      <c r="C44" s="105">
        <v>9171.1509999999998</v>
      </c>
      <c r="D44" s="117">
        <v>8714.7000000000007</v>
      </c>
      <c r="E44" s="101">
        <f t="shared" si="20"/>
        <v>-456.45099999999911</v>
      </c>
      <c r="F44" s="106">
        <v>8572.2000000000007</v>
      </c>
      <c r="G44" s="101">
        <f t="shared" si="21"/>
        <v>-598.95099999999911</v>
      </c>
      <c r="H44" s="101">
        <f>SUM(F44-D44)</f>
        <v>-142.5</v>
      </c>
      <c r="I44" s="103">
        <f t="shared" si="4"/>
        <v>93.46918396611288</v>
      </c>
      <c r="J44" s="103">
        <f t="shared" si="11"/>
        <v>98.364831835863541</v>
      </c>
    </row>
    <row r="45" spans="1:10" ht="58.15" customHeight="1" x14ac:dyDescent="0.25">
      <c r="A45" s="118" t="s">
        <v>47</v>
      </c>
      <c r="B45" s="119" t="s">
        <v>314</v>
      </c>
      <c r="C45" s="98">
        <v>10588.8</v>
      </c>
      <c r="D45" s="98">
        <v>9691</v>
      </c>
      <c r="E45" s="98">
        <f t="shared" si="20"/>
        <v>-897.79999999999927</v>
      </c>
      <c r="F45" s="97">
        <v>4605.5</v>
      </c>
      <c r="G45" s="98">
        <f t="shared" si="21"/>
        <v>-5983.2999999999993</v>
      </c>
      <c r="H45" s="98">
        <f>SUM(F45-D45)</f>
        <v>-5085.5</v>
      </c>
      <c r="I45" s="99">
        <f t="shared" si="4"/>
        <v>43.494069205197952</v>
      </c>
      <c r="J45" s="99">
        <f t="shared" si="11"/>
        <v>47.523475389536685</v>
      </c>
    </row>
    <row r="46" spans="1:10" ht="15" x14ac:dyDescent="0.25">
      <c r="A46" s="132" t="s">
        <v>49</v>
      </c>
      <c r="B46" s="132" t="s">
        <v>315</v>
      </c>
      <c r="C46" s="133">
        <f t="shared" ref="C46:E46" si="22">C37+C38</f>
        <v>162010.67300000001</v>
      </c>
      <c r="D46" s="133">
        <f t="shared" si="22"/>
        <v>167070.5</v>
      </c>
      <c r="E46" s="133">
        <f t="shared" si="22"/>
        <v>5059.8269999999993</v>
      </c>
      <c r="F46" s="134">
        <f>F37+F38</f>
        <v>161308.4</v>
      </c>
      <c r="G46" s="98">
        <f t="shared" si="21"/>
        <v>-702.2730000000156</v>
      </c>
      <c r="H46" s="135">
        <f>SUM(F46-D46)</f>
        <v>-5762.1000000000058</v>
      </c>
      <c r="I46" s="99">
        <f>SUM(F46/C46*100)</f>
        <v>99.566526706546043</v>
      </c>
      <c r="J46" s="99">
        <f t="shared" si="11"/>
        <v>96.551096692713557</v>
      </c>
    </row>
    <row r="47" spans="1:10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 ht="15" x14ac:dyDescent="0.25">
      <c r="A48" s="74"/>
      <c r="B48" s="74"/>
      <c r="C48" s="75"/>
      <c r="D48" s="75"/>
      <c r="E48" s="75"/>
      <c r="F48" s="76"/>
      <c r="G48" s="76"/>
      <c r="H48" s="74"/>
      <c r="I48" s="74"/>
      <c r="J48" s="74"/>
    </row>
    <row r="49" spans="1:10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 ht="15" x14ac:dyDescent="0.25">
      <c r="A50" s="74"/>
      <c r="B50" s="74"/>
      <c r="C50" s="74"/>
      <c r="D50" s="72"/>
      <c r="E50" s="72"/>
      <c r="F50" s="72"/>
      <c r="G50" s="72"/>
      <c r="H50" s="72"/>
      <c r="I50" s="72"/>
      <c r="J50" s="72"/>
    </row>
    <row r="51" spans="1:10" ht="15" x14ac:dyDescent="0.25">
      <c r="A51" s="74"/>
      <c r="B51" s="74"/>
      <c r="C51" s="74"/>
      <c r="D51" s="72"/>
      <c r="E51" s="72"/>
      <c r="F51" s="72"/>
      <c r="G51" s="72"/>
      <c r="H51" s="72"/>
      <c r="I51" s="72"/>
      <c r="J51" s="72"/>
    </row>
  </sheetData>
  <mergeCells count="5">
    <mergeCell ref="A4:A5"/>
    <mergeCell ref="B4:B5"/>
    <mergeCell ref="C4:H4"/>
    <mergeCell ref="A2:J2"/>
    <mergeCell ref="I4:J4"/>
  </mergeCells>
  <phoneticPr fontId="0" type="noConversion"/>
  <pageMargins left="0.27559055118110237" right="0" top="0.86614173228346458" bottom="0.62992125984251968" header="0.51181102362204722" footer="0.51181102362204722"/>
  <pageSetup paperSize="9" orientation="landscape" horizontalDpi="4294967293" verticalDpi="4294967293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zoomScaleNormal="100" workbookViewId="0">
      <selection activeCell="F50" sqref="F50:G50"/>
    </sheetView>
  </sheetViews>
  <sheetFormatPr defaultRowHeight="12.75" x14ac:dyDescent="0.2"/>
  <cols>
    <col min="1" max="1" width="5.140625" customWidth="1"/>
    <col min="4" max="4" width="7.42578125" customWidth="1"/>
    <col min="5" max="5" width="21.140625" customWidth="1"/>
    <col min="6" max="6" width="16.7109375" customWidth="1"/>
    <col min="7" max="7" width="11.140625" customWidth="1"/>
    <col min="8" max="8" width="13.7109375" customWidth="1"/>
  </cols>
  <sheetData>
    <row r="1" spans="1:8" ht="15" x14ac:dyDescent="0.2">
      <c r="A1" s="7"/>
      <c r="B1" s="7"/>
      <c r="C1" s="7"/>
      <c r="D1" s="7"/>
      <c r="E1" s="7"/>
      <c r="F1" s="7"/>
      <c r="G1" s="7"/>
      <c r="H1" s="8" t="s">
        <v>129</v>
      </c>
    </row>
    <row r="2" spans="1:8" ht="15" x14ac:dyDescent="0.2">
      <c r="A2" s="7"/>
      <c r="B2" s="7"/>
      <c r="C2" s="7"/>
      <c r="D2" s="7"/>
      <c r="E2" s="7"/>
      <c r="F2" s="7"/>
      <c r="G2" s="7"/>
      <c r="H2" s="7"/>
    </row>
    <row r="3" spans="1:8" ht="15.75" x14ac:dyDescent="0.25">
      <c r="A3" s="164" t="s">
        <v>316</v>
      </c>
      <c r="B3" s="164"/>
      <c r="C3" s="164"/>
      <c r="D3" s="164"/>
      <c r="E3" s="164"/>
      <c r="F3" s="164"/>
      <c r="G3" s="164"/>
      <c r="H3" s="164"/>
    </row>
    <row r="4" spans="1:8" ht="15.75" x14ac:dyDescent="0.25">
      <c r="A4" s="164" t="s">
        <v>266</v>
      </c>
      <c r="B4" s="164"/>
      <c r="C4" s="164"/>
      <c r="D4" s="164"/>
      <c r="E4" s="164"/>
      <c r="F4" s="164"/>
      <c r="G4" s="164"/>
      <c r="H4" s="164"/>
    </row>
    <row r="5" spans="1:8" ht="15.75" x14ac:dyDescent="0.25">
      <c r="A5" s="9"/>
      <c r="B5" s="9"/>
      <c r="C5" s="9"/>
      <c r="D5" s="9"/>
      <c r="E5" s="9"/>
      <c r="F5" s="9"/>
      <c r="G5" s="9"/>
      <c r="H5" s="9"/>
    </row>
    <row r="6" spans="1:8" ht="15" x14ac:dyDescent="0.2">
      <c r="A6" s="7"/>
      <c r="B6" s="7"/>
      <c r="C6" s="7"/>
      <c r="D6" s="7"/>
      <c r="E6" s="7"/>
      <c r="F6" s="7"/>
      <c r="G6" s="7"/>
      <c r="H6" s="23" t="s">
        <v>9</v>
      </c>
    </row>
    <row r="7" spans="1:8" ht="28.9" customHeight="1" x14ac:dyDescent="0.2">
      <c r="A7" s="165" t="s">
        <v>190</v>
      </c>
      <c r="B7" s="158" t="s">
        <v>11</v>
      </c>
      <c r="C7" s="159"/>
      <c r="D7" s="159"/>
      <c r="E7" s="160"/>
      <c r="F7" s="165" t="s">
        <v>12</v>
      </c>
      <c r="G7" s="167" t="s">
        <v>237</v>
      </c>
      <c r="H7" s="165" t="s">
        <v>238</v>
      </c>
    </row>
    <row r="8" spans="1:8" ht="19.149999999999999" customHeight="1" x14ac:dyDescent="0.2">
      <c r="A8" s="166"/>
      <c r="B8" s="161"/>
      <c r="C8" s="162"/>
      <c r="D8" s="162"/>
      <c r="E8" s="163"/>
      <c r="F8" s="166"/>
      <c r="G8" s="168"/>
      <c r="H8" s="166"/>
    </row>
    <row r="9" spans="1:8" ht="15" x14ac:dyDescent="0.2">
      <c r="A9" s="13" t="s">
        <v>0</v>
      </c>
      <c r="B9" s="149" t="s">
        <v>13</v>
      </c>
      <c r="C9" s="150"/>
      <c r="D9" s="150"/>
      <c r="E9" s="151"/>
      <c r="F9" s="13">
        <v>140</v>
      </c>
      <c r="G9" s="13">
        <v>137.1</v>
      </c>
      <c r="H9" s="14">
        <f t="shared" ref="H9:H50" si="0">SUM(G9/F9*100)</f>
        <v>97.928571428571416</v>
      </c>
    </row>
    <row r="10" spans="1:8" ht="15" x14ac:dyDescent="0.2">
      <c r="A10" s="13" t="s">
        <v>1</v>
      </c>
      <c r="B10" s="149" t="s">
        <v>98</v>
      </c>
      <c r="C10" s="150"/>
      <c r="D10" s="150"/>
      <c r="E10" s="151"/>
      <c r="F10" s="13">
        <v>111.1</v>
      </c>
      <c r="G10" s="13">
        <v>96.7</v>
      </c>
      <c r="H10" s="14">
        <f t="shared" si="0"/>
        <v>87.038703870387053</v>
      </c>
    </row>
    <row r="11" spans="1:8" ht="15" x14ac:dyDescent="0.2">
      <c r="A11" s="13" t="s">
        <v>2</v>
      </c>
      <c r="B11" s="149" t="s">
        <v>323</v>
      </c>
      <c r="C11" s="150"/>
      <c r="D11" s="150"/>
      <c r="E11" s="151"/>
      <c r="F11" s="13">
        <v>95.4</v>
      </c>
      <c r="G11" s="13">
        <v>83.2</v>
      </c>
      <c r="H11" s="14">
        <f t="shared" si="0"/>
        <v>87.211740041928721</v>
      </c>
    </row>
    <row r="12" spans="1:8" ht="15" x14ac:dyDescent="0.2">
      <c r="A12" s="13" t="s">
        <v>3</v>
      </c>
      <c r="B12" s="149" t="s">
        <v>14</v>
      </c>
      <c r="C12" s="150"/>
      <c r="D12" s="150"/>
      <c r="E12" s="151"/>
      <c r="F12" s="13">
        <v>46.9</v>
      </c>
      <c r="G12" s="13">
        <v>41.7</v>
      </c>
      <c r="H12" s="14">
        <f t="shared" si="0"/>
        <v>88.912579957356087</v>
      </c>
    </row>
    <row r="13" spans="1:8" ht="15" x14ac:dyDescent="0.2">
      <c r="A13" s="13" t="s">
        <v>4</v>
      </c>
      <c r="B13" s="149" t="s">
        <v>185</v>
      </c>
      <c r="C13" s="150"/>
      <c r="D13" s="150"/>
      <c r="E13" s="151"/>
      <c r="F13" s="13">
        <v>172.2</v>
      </c>
      <c r="G13" s="13">
        <v>168.3</v>
      </c>
      <c r="H13" s="14">
        <f t="shared" si="0"/>
        <v>97.735191637630663</v>
      </c>
    </row>
    <row r="14" spans="1:8" ht="15" x14ac:dyDescent="0.2">
      <c r="A14" s="13" t="s">
        <v>5</v>
      </c>
      <c r="B14" s="149" t="s">
        <v>15</v>
      </c>
      <c r="C14" s="150"/>
      <c r="D14" s="150"/>
      <c r="E14" s="151"/>
      <c r="F14" s="13">
        <v>168</v>
      </c>
      <c r="G14" s="13">
        <v>168</v>
      </c>
      <c r="H14" s="14">
        <f t="shared" si="0"/>
        <v>100</v>
      </c>
    </row>
    <row r="15" spans="1:8" ht="15" x14ac:dyDescent="0.2">
      <c r="A15" s="13" t="s">
        <v>6</v>
      </c>
      <c r="B15" s="149" t="s">
        <v>194</v>
      </c>
      <c r="C15" s="150"/>
      <c r="D15" s="150"/>
      <c r="E15" s="151"/>
      <c r="F15" s="13">
        <v>52.2</v>
      </c>
      <c r="G15" s="13">
        <v>47.6</v>
      </c>
      <c r="H15" s="14">
        <f>SUM(G15/F15*100)</f>
        <v>91.187739463601531</v>
      </c>
    </row>
    <row r="16" spans="1:8" ht="13.9" customHeight="1" x14ac:dyDescent="0.2">
      <c r="A16" s="13" t="s">
        <v>7</v>
      </c>
      <c r="B16" s="149" t="s">
        <v>239</v>
      </c>
      <c r="C16" s="150"/>
      <c r="D16" s="150"/>
      <c r="E16" s="151"/>
      <c r="F16" s="13">
        <v>13.8</v>
      </c>
      <c r="G16" s="13">
        <v>8.6999999999999993</v>
      </c>
      <c r="H16" s="14">
        <f>SUM(G16/F16*100)</f>
        <v>63.043478260869556</v>
      </c>
    </row>
    <row r="17" spans="1:8" ht="15" x14ac:dyDescent="0.2">
      <c r="A17" s="13" t="s">
        <v>16</v>
      </c>
      <c r="B17" s="149" t="s">
        <v>17</v>
      </c>
      <c r="C17" s="150"/>
      <c r="D17" s="150"/>
      <c r="E17" s="151"/>
      <c r="F17" s="13">
        <v>117.8</v>
      </c>
      <c r="G17" s="13">
        <v>114.3</v>
      </c>
      <c r="H17" s="14">
        <f t="shared" si="0"/>
        <v>97.028862478777583</v>
      </c>
    </row>
    <row r="18" spans="1:8" ht="15" x14ac:dyDescent="0.2">
      <c r="A18" s="13" t="s">
        <v>18</v>
      </c>
      <c r="B18" s="149" t="s">
        <v>20</v>
      </c>
      <c r="C18" s="150"/>
      <c r="D18" s="150"/>
      <c r="E18" s="151"/>
      <c r="F18" s="13">
        <v>63</v>
      </c>
      <c r="G18" s="13">
        <v>56.4</v>
      </c>
      <c r="H18" s="14">
        <f t="shared" si="0"/>
        <v>89.523809523809518</v>
      </c>
    </row>
    <row r="19" spans="1:8" ht="15" x14ac:dyDescent="0.2">
      <c r="A19" s="13" t="s">
        <v>19</v>
      </c>
      <c r="B19" s="149" t="s">
        <v>22</v>
      </c>
      <c r="C19" s="150"/>
      <c r="D19" s="150"/>
      <c r="E19" s="151"/>
      <c r="F19" s="13">
        <v>144.5</v>
      </c>
      <c r="G19" s="13">
        <v>132</v>
      </c>
      <c r="H19" s="14">
        <f t="shared" si="0"/>
        <v>91.349480968858131</v>
      </c>
    </row>
    <row r="20" spans="1:8" ht="15" x14ac:dyDescent="0.2">
      <c r="A20" s="13" t="s">
        <v>21</v>
      </c>
      <c r="B20" s="149" t="s">
        <v>99</v>
      </c>
      <c r="C20" s="150"/>
      <c r="D20" s="150"/>
      <c r="E20" s="151"/>
      <c r="F20" s="13">
        <v>123.1</v>
      </c>
      <c r="G20" s="13">
        <v>121.3</v>
      </c>
      <c r="H20" s="14">
        <f t="shared" si="0"/>
        <v>98.537774167343628</v>
      </c>
    </row>
    <row r="21" spans="1:8" ht="15" x14ac:dyDescent="0.2">
      <c r="A21" s="13" t="s">
        <v>23</v>
      </c>
      <c r="B21" s="149" t="s">
        <v>27</v>
      </c>
      <c r="C21" s="150"/>
      <c r="D21" s="150"/>
      <c r="E21" s="151"/>
      <c r="F21" s="13">
        <v>136.19999999999999</v>
      </c>
      <c r="G21" s="13">
        <v>126.3</v>
      </c>
      <c r="H21" s="14">
        <f t="shared" si="0"/>
        <v>92.731277533039659</v>
      </c>
    </row>
    <row r="22" spans="1:8" ht="15" x14ac:dyDescent="0.2">
      <c r="A22" s="13" t="s">
        <v>24</v>
      </c>
      <c r="B22" s="149" t="s">
        <v>29</v>
      </c>
      <c r="C22" s="150"/>
      <c r="D22" s="150"/>
      <c r="E22" s="151"/>
      <c r="F22" s="13">
        <v>148.19999999999999</v>
      </c>
      <c r="G22" s="13">
        <v>142.1</v>
      </c>
      <c r="H22" s="14">
        <f t="shared" si="0"/>
        <v>95.883940620782724</v>
      </c>
    </row>
    <row r="23" spans="1:8" ht="15" x14ac:dyDescent="0.2">
      <c r="A23" s="13" t="s">
        <v>25</v>
      </c>
      <c r="B23" s="149" t="s">
        <v>320</v>
      </c>
      <c r="C23" s="150"/>
      <c r="D23" s="150"/>
      <c r="E23" s="151"/>
      <c r="F23" s="13">
        <v>97.7</v>
      </c>
      <c r="G23" s="13">
        <v>86</v>
      </c>
      <c r="H23" s="14">
        <f t="shared" si="0"/>
        <v>88.024564994882297</v>
      </c>
    </row>
    <row r="24" spans="1:8" ht="15" x14ac:dyDescent="0.2">
      <c r="A24" s="13" t="s">
        <v>26</v>
      </c>
      <c r="B24" s="149" t="s">
        <v>32</v>
      </c>
      <c r="C24" s="150"/>
      <c r="D24" s="150"/>
      <c r="E24" s="151"/>
      <c r="F24" s="13">
        <v>125.8</v>
      </c>
      <c r="G24" s="13">
        <v>117.7</v>
      </c>
      <c r="H24" s="14">
        <f t="shared" si="0"/>
        <v>93.56120826709062</v>
      </c>
    </row>
    <row r="25" spans="1:8" ht="15" x14ac:dyDescent="0.2">
      <c r="A25" s="13" t="s">
        <v>28</v>
      </c>
      <c r="B25" s="149" t="s">
        <v>34</v>
      </c>
      <c r="C25" s="150"/>
      <c r="D25" s="150"/>
      <c r="E25" s="151"/>
      <c r="F25" s="13">
        <v>144.69999999999999</v>
      </c>
      <c r="G25" s="13">
        <v>114.1</v>
      </c>
      <c r="H25" s="14">
        <f t="shared" si="0"/>
        <v>78.852798894263998</v>
      </c>
    </row>
    <row r="26" spans="1:8" ht="15" x14ac:dyDescent="0.2">
      <c r="A26" s="13" t="s">
        <v>30</v>
      </c>
      <c r="B26" s="149" t="s">
        <v>36</v>
      </c>
      <c r="C26" s="150"/>
      <c r="D26" s="150"/>
      <c r="E26" s="151"/>
      <c r="F26" s="13">
        <v>121.2</v>
      </c>
      <c r="G26" s="13">
        <v>108.3</v>
      </c>
      <c r="H26" s="14">
        <f t="shared" si="0"/>
        <v>89.356435643564353</v>
      </c>
    </row>
    <row r="27" spans="1:8" ht="15" x14ac:dyDescent="0.2">
      <c r="A27" s="13" t="s">
        <v>31</v>
      </c>
      <c r="B27" s="149" t="s">
        <v>42</v>
      </c>
      <c r="C27" s="150"/>
      <c r="D27" s="150"/>
      <c r="E27" s="151"/>
      <c r="F27" s="13">
        <v>113.8</v>
      </c>
      <c r="G27" s="13">
        <v>91.6</v>
      </c>
      <c r="H27" s="14">
        <f t="shared" si="0"/>
        <v>80.492091388400695</v>
      </c>
    </row>
    <row r="28" spans="1:8" ht="15" x14ac:dyDescent="0.2">
      <c r="A28" s="13" t="s">
        <v>33</v>
      </c>
      <c r="B28" s="149" t="s">
        <v>45</v>
      </c>
      <c r="C28" s="150"/>
      <c r="D28" s="150"/>
      <c r="E28" s="151"/>
      <c r="F28" s="13">
        <v>151</v>
      </c>
      <c r="G28" s="13">
        <v>113.9</v>
      </c>
      <c r="H28" s="14">
        <f t="shared" si="0"/>
        <v>75.430463576158942</v>
      </c>
    </row>
    <row r="29" spans="1:8" ht="15" x14ac:dyDescent="0.2">
      <c r="A29" s="13" t="s">
        <v>35</v>
      </c>
      <c r="B29" s="149" t="s">
        <v>48</v>
      </c>
      <c r="C29" s="150"/>
      <c r="D29" s="150"/>
      <c r="E29" s="151"/>
      <c r="F29" s="13">
        <v>100.8</v>
      </c>
      <c r="G29" s="13">
        <v>97.5</v>
      </c>
      <c r="H29" s="14">
        <f t="shared" si="0"/>
        <v>96.726190476190482</v>
      </c>
    </row>
    <row r="30" spans="1:8" ht="15" x14ac:dyDescent="0.2">
      <c r="A30" s="13" t="s">
        <v>37</v>
      </c>
      <c r="B30" s="149" t="s">
        <v>52</v>
      </c>
      <c r="C30" s="150"/>
      <c r="D30" s="150"/>
      <c r="E30" s="151"/>
      <c r="F30" s="13">
        <v>26</v>
      </c>
      <c r="G30" s="13">
        <v>24.3</v>
      </c>
      <c r="H30" s="14">
        <f t="shared" si="0"/>
        <v>93.461538461538467</v>
      </c>
    </row>
    <row r="31" spans="1:8" ht="15" x14ac:dyDescent="0.2">
      <c r="A31" s="13" t="s">
        <v>38</v>
      </c>
      <c r="B31" s="149" t="s">
        <v>54</v>
      </c>
      <c r="C31" s="150"/>
      <c r="D31" s="150"/>
      <c r="E31" s="151"/>
      <c r="F31" s="13">
        <v>97.7</v>
      </c>
      <c r="G31" s="13">
        <v>94.8</v>
      </c>
      <c r="H31" s="14">
        <f t="shared" si="0"/>
        <v>97.031729785056285</v>
      </c>
    </row>
    <row r="32" spans="1:8" ht="15" x14ac:dyDescent="0.2">
      <c r="A32" s="13" t="s">
        <v>39</v>
      </c>
      <c r="B32" s="149" t="s">
        <v>102</v>
      </c>
      <c r="C32" s="150"/>
      <c r="D32" s="150"/>
      <c r="E32" s="151"/>
      <c r="F32" s="13">
        <v>1</v>
      </c>
      <c r="G32" s="13">
        <v>0</v>
      </c>
      <c r="H32" s="14">
        <f t="shared" si="0"/>
        <v>0</v>
      </c>
    </row>
    <row r="33" spans="1:8" ht="15" customHeight="1" x14ac:dyDescent="0.2">
      <c r="A33" s="13" t="s">
        <v>40</v>
      </c>
      <c r="B33" s="149" t="s">
        <v>57</v>
      </c>
      <c r="C33" s="150"/>
      <c r="D33" s="150"/>
      <c r="E33" s="151"/>
      <c r="F33" s="13">
        <v>217</v>
      </c>
      <c r="G33" s="13">
        <v>185.2</v>
      </c>
      <c r="H33" s="14">
        <f t="shared" si="0"/>
        <v>85.345622119815673</v>
      </c>
    </row>
    <row r="34" spans="1:8" ht="29.45" customHeight="1" x14ac:dyDescent="0.2">
      <c r="A34" s="13" t="s">
        <v>41</v>
      </c>
      <c r="B34" s="155" t="s">
        <v>260</v>
      </c>
      <c r="C34" s="156"/>
      <c r="D34" s="156"/>
      <c r="E34" s="157"/>
      <c r="F34" s="13">
        <v>6</v>
      </c>
      <c r="G34" s="13">
        <v>5</v>
      </c>
      <c r="H34" s="14">
        <f t="shared" si="0"/>
        <v>83.333333333333343</v>
      </c>
    </row>
    <row r="35" spans="1:8" ht="13.5" customHeight="1" x14ac:dyDescent="0.2">
      <c r="A35" s="13" t="s">
        <v>43</v>
      </c>
      <c r="B35" s="149" t="s">
        <v>60</v>
      </c>
      <c r="C35" s="150"/>
      <c r="D35" s="150"/>
      <c r="E35" s="151"/>
      <c r="F35" s="13">
        <v>66.400000000000006</v>
      </c>
      <c r="G35" s="13">
        <v>61.5</v>
      </c>
      <c r="H35" s="14">
        <f t="shared" si="0"/>
        <v>92.620481927710841</v>
      </c>
    </row>
    <row r="36" spans="1:8" ht="13.5" customHeight="1" x14ac:dyDescent="0.2">
      <c r="A36" s="13" t="s">
        <v>44</v>
      </c>
      <c r="B36" s="149" t="s">
        <v>62</v>
      </c>
      <c r="C36" s="150"/>
      <c r="D36" s="150"/>
      <c r="E36" s="151"/>
      <c r="F36" s="13">
        <v>82.6</v>
      </c>
      <c r="G36" s="13">
        <v>74.099999999999994</v>
      </c>
      <c r="H36" s="14">
        <f t="shared" si="0"/>
        <v>89.709443099273614</v>
      </c>
    </row>
    <row r="37" spans="1:8" ht="13.5" customHeight="1" x14ac:dyDescent="0.2">
      <c r="A37" s="13" t="s">
        <v>46</v>
      </c>
      <c r="B37" s="149" t="s">
        <v>63</v>
      </c>
      <c r="C37" s="150"/>
      <c r="D37" s="150"/>
      <c r="E37" s="151"/>
      <c r="F37" s="13">
        <v>60</v>
      </c>
      <c r="G37" s="13">
        <v>57.8</v>
      </c>
      <c r="H37" s="14">
        <f t="shared" si="0"/>
        <v>96.333333333333329</v>
      </c>
    </row>
    <row r="38" spans="1:8" ht="15" x14ac:dyDescent="0.2">
      <c r="A38" s="13" t="s">
        <v>47</v>
      </c>
      <c r="B38" s="149" t="s">
        <v>64</v>
      </c>
      <c r="C38" s="150"/>
      <c r="D38" s="150"/>
      <c r="E38" s="151"/>
      <c r="F38" s="13">
        <v>1973.3</v>
      </c>
      <c r="G38" s="13">
        <v>1972.5</v>
      </c>
      <c r="H38" s="14">
        <f t="shared" si="0"/>
        <v>99.959458774641462</v>
      </c>
    </row>
    <row r="39" spans="1:8" ht="15" x14ac:dyDescent="0.2">
      <c r="A39" s="13" t="s">
        <v>49</v>
      </c>
      <c r="B39" s="149" t="s">
        <v>65</v>
      </c>
      <c r="C39" s="150"/>
      <c r="D39" s="150"/>
      <c r="E39" s="151"/>
      <c r="F39" s="13">
        <v>9</v>
      </c>
      <c r="G39" s="13">
        <v>7.8</v>
      </c>
      <c r="H39" s="14">
        <f t="shared" si="0"/>
        <v>86.666666666666671</v>
      </c>
    </row>
    <row r="40" spans="1:8" ht="15" x14ac:dyDescent="0.2">
      <c r="A40" s="13" t="s">
        <v>50</v>
      </c>
      <c r="B40" s="149" t="s">
        <v>66</v>
      </c>
      <c r="C40" s="150"/>
      <c r="D40" s="150"/>
      <c r="E40" s="151"/>
      <c r="F40" s="13">
        <v>15</v>
      </c>
      <c r="G40" s="13">
        <v>14.6</v>
      </c>
      <c r="H40" s="14">
        <f t="shared" si="0"/>
        <v>97.333333333333329</v>
      </c>
    </row>
    <row r="41" spans="1:8" ht="15" x14ac:dyDescent="0.2">
      <c r="A41" s="13" t="s">
        <v>51</v>
      </c>
      <c r="B41" s="149" t="s">
        <v>67</v>
      </c>
      <c r="C41" s="150"/>
      <c r="D41" s="150"/>
      <c r="E41" s="151"/>
      <c r="F41" s="13">
        <v>359.8</v>
      </c>
      <c r="G41" s="13">
        <v>234.8</v>
      </c>
      <c r="H41" s="14">
        <f>SUM(G41/F41*100)</f>
        <v>65.258476931628678</v>
      </c>
    </row>
    <row r="42" spans="1:8" ht="15" x14ac:dyDescent="0.2">
      <c r="A42" s="13" t="s">
        <v>53</v>
      </c>
      <c r="B42" s="149" t="s">
        <v>243</v>
      </c>
      <c r="C42" s="150"/>
      <c r="D42" s="150"/>
      <c r="E42" s="151"/>
      <c r="F42" s="13">
        <v>3.2</v>
      </c>
      <c r="G42" s="13">
        <v>1.2</v>
      </c>
      <c r="H42" s="14">
        <f t="shared" si="0"/>
        <v>37.499999999999993</v>
      </c>
    </row>
    <row r="43" spans="1:8" ht="15" x14ac:dyDescent="0.2">
      <c r="A43" s="13" t="s">
        <v>55</v>
      </c>
      <c r="B43" s="149" t="s">
        <v>68</v>
      </c>
      <c r="C43" s="150"/>
      <c r="D43" s="150"/>
      <c r="E43" s="151"/>
      <c r="F43" s="13">
        <v>3</v>
      </c>
      <c r="G43" s="13">
        <v>1.6</v>
      </c>
      <c r="H43" s="14">
        <f t="shared" si="0"/>
        <v>53.333333333333336</v>
      </c>
    </row>
    <row r="44" spans="1:8" ht="15" x14ac:dyDescent="0.2">
      <c r="A44" s="13" t="s">
        <v>56</v>
      </c>
      <c r="B44" s="149" t="s">
        <v>261</v>
      </c>
      <c r="C44" s="150"/>
      <c r="D44" s="150"/>
      <c r="E44" s="151"/>
      <c r="F44" s="13">
        <v>24</v>
      </c>
      <c r="G44" s="13">
        <v>15.4</v>
      </c>
      <c r="H44" s="14">
        <f t="shared" si="0"/>
        <v>64.166666666666671</v>
      </c>
    </row>
    <row r="45" spans="1:8" ht="15" x14ac:dyDescent="0.2">
      <c r="A45" s="13" t="s">
        <v>58</v>
      </c>
      <c r="B45" s="149" t="s">
        <v>69</v>
      </c>
      <c r="C45" s="150"/>
      <c r="D45" s="150"/>
      <c r="E45" s="151"/>
      <c r="F45" s="13">
        <v>7</v>
      </c>
      <c r="G45" s="13">
        <v>0.3</v>
      </c>
      <c r="H45" s="14">
        <f t="shared" si="0"/>
        <v>4.2857142857142856</v>
      </c>
    </row>
    <row r="46" spans="1:8" ht="15" x14ac:dyDescent="0.2">
      <c r="A46" s="13" t="s">
        <v>59</v>
      </c>
      <c r="B46" s="149" t="s">
        <v>70</v>
      </c>
      <c r="C46" s="150"/>
      <c r="D46" s="150"/>
      <c r="E46" s="151"/>
      <c r="F46" s="13">
        <v>14.5</v>
      </c>
      <c r="G46" s="13">
        <v>7.9</v>
      </c>
      <c r="H46" s="14">
        <f t="shared" si="0"/>
        <v>54.482758620689651</v>
      </c>
    </row>
    <row r="47" spans="1:8" ht="15" x14ac:dyDescent="0.2">
      <c r="A47" s="20" t="s">
        <v>61</v>
      </c>
      <c r="B47" s="149" t="s">
        <v>71</v>
      </c>
      <c r="C47" s="150"/>
      <c r="D47" s="150"/>
      <c r="E47" s="151"/>
      <c r="F47" s="13">
        <v>511.3</v>
      </c>
      <c r="G47" s="13">
        <v>508.9</v>
      </c>
      <c r="H47" s="14">
        <f t="shared" si="0"/>
        <v>99.530608253471542</v>
      </c>
    </row>
    <row r="48" spans="1:8" ht="15.6" customHeight="1" x14ac:dyDescent="0.2">
      <c r="A48" s="20" t="s">
        <v>241</v>
      </c>
      <c r="B48" s="149" t="s">
        <v>240</v>
      </c>
      <c r="C48" s="150"/>
      <c r="D48" s="150"/>
      <c r="E48" s="151"/>
      <c r="F48" s="13">
        <v>1</v>
      </c>
      <c r="G48" s="13">
        <v>0.7</v>
      </c>
      <c r="H48" s="14">
        <f t="shared" si="0"/>
        <v>70</v>
      </c>
    </row>
    <row r="49" spans="1:8" ht="15" x14ac:dyDescent="0.2">
      <c r="A49" s="20" t="s">
        <v>321</v>
      </c>
      <c r="B49" s="149" t="s">
        <v>72</v>
      </c>
      <c r="C49" s="150"/>
      <c r="D49" s="150"/>
      <c r="E49" s="151"/>
      <c r="F49" s="13">
        <v>859.2</v>
      </c>
      <c r="G49" s="13">
        <v>852.6</v>
      </c>
      <c r="H49" s="14">
        <f t="shared" si="0"/>
        <v>99.231843575418992</v>
      </c>
    </row>
    <row r="50" spans="1:8" ht="15" x14ac:dyDescent="0.2">
      <c r="A50" s="152" t="s">
        <v>127</v>
      </c>
      <c r="B50" s="153"/>
      <c r="C50" s="153"/>
      <c r="D50" s="153"/>
      <c r="E50" s="154"/>
      <c r="F50" s="14">
        <f>SUM(F9:F49)</f>
        <v>6724.4</v>
      </c>
      <c r="G50" s="14">
        <f>SUM(G9:G49)</f>
        <v>6293.8</v>
      </c>
      <c r="H50" s="14">
        <f t="shared" si="0"/>
        <v>93.59645470227828</v>
      </c>
    </row>
    <row r="52" spans="1:8" x14ac:dyDescent="0.2">
      <c r="F52" s="1"/>
    </row>
  </sheetData>
  <mergeCells count="49">
    <mergeCell ref="B28:E28"/>
    <mergeCell ref="B30:E30"/>
    <mergeCell ref="B31:E31"/>
    <mergeCell ref="B32:E32"/>
    <mergeCell ref="B33:E33"/>
    <mergeCell ref="B7:E8"/>
    <mergeCell ref="A3:H3"/>
    <mergeCell ref="A4:H4"/>
    <mergeCell ref="A7:A8"/>
    <mergeCell ref="F7:F8"/>
    <mergeCell ref="G7:G8"/>
    <mergeCell ref="H7:H8"/>
    <mergeCell ref="B9:E9"/>
    <mergeCell ref="B10:E10"/>
    <mergeCell ref="B11:E11"/>
    <mergeCell ref="B12:E12"/>
    <mergeCell ref="B23:E23"/>
    <mergeCell ref="B39:E39"/>
    <mergeCell ref="B14:E14"/>
    <mergeCell ref="B15:E15"/>
    <mergeCell ref="B18:E18"/>
    <mergeCell ref="B22:E22"/>
    <mergeCell ref="B24:E24"/>
    <mergeCell ref="B29:E29"/>
    <mergeCell ref="B34:E34"/>
    <mergeCell ref="B20:E20"/>
    <mergeCell ref="B21:E21"/>
    <mergeCell ref="B16:E16"/>
    <mergeCell ref="B17:E17"/>
    <mergeCell ref="B19:E19"/>
    <mergeCell ref="B25:E25"/>
    <mergeCell ref="B26:E26"/>
    <mergeCell ref="B27:E27"/>
    <mergeCell ref="B49:E49"/>
    <mergeCell ref="A50:E50"/>
    <mergeCell ref="B13:E13"/>
    <mergeCell ref="B45:E45"/>
    <mergeCell ref="B46:E46"/>
    <mergeCell ref="B47:E47"/>
    <mergeCell ref="B48:E48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</mergeCells>
  <phoneticPr fontId="2" type="noConversion"/>
  <pageMargins left="0.39370078740157483" right="0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H40"/>
  <sheetViews>
    <sheetView zoomScaleNormal="100" workbookViewId="0">
      <selection activeCell="F13" sqref="F13"/>
    </sheetView>
  </sheetViews>
  <sheetFormatPr defaultRowHeight="12.75" x14ac:dyDescent="0.2"/>
  <cols>
    <col min="1" max="1" width="5.140625" customWidth="1"/>
    <col min="4" max="4" width="7.42578125" customWidth="1"/>
    <col min="5" max="5" width="21" customWidth="1"/>
    <col min="6" max="6" width="14.42578125" customWidth="1"/>
    <col min="7" max="7" width="13.28515625" customWidth="1"/>
    <col min="8" max="8" width="14.5703125" customWidth="1"/>
  </cols>
  <sheetData>
    <row r="1" spans="1:8" ht="15" x14ac:dyDescent="0.2">
      <c r="A1" s="7"/>
      <c r="B1" s="7"/>
      <c r="C1" s="7"/>
      <c r="D1" s="7"/>
      <c r="E1" s="7"/>
      <c r="F1" s="7"/>
      <c r="G1" s="7"/>
      <c r="H1" s="8" t="s">
        <v>130</v>
      </c>
    </row>
    <row r="2" spans="1:8" ht="15" x14ac:dyDescent="0.2">
      <c r="A2" s="7"/>
      <c r="B2" s="7"/>
      <c r="C2" s="7"/>
      <c r="D2" s="7"/>
      <c r="E2" s="7"/>
      <c r="F2" s="7"/>
      <c r="G2" s="7"/>
      <c r="H2" s="7"/>
    </row>
    <row r="3" spans="1:8" ht="15.75" x14ac:dyDescent="0.25">
      <c r="A3" s="164" t="s">
        <v>380</v>
      </c>
      <c r="B3" s="164"/>
      <c r="C3" s="164"/>
      <c r="D3" s="164"/>
      <c r="E3" s="164"/>
      <c r="F3" s="164"/>
      <c r="G3" s="164"/>
      <c r="H3" s="164"/>
    </row>
    <row r="4" spans="1:8" ht="15.75" x14ac:dyDescent="0.25">
      <c r="A4" s="164" t="s">
        <v>265</v>
      </c>
      <c r="B4" s="164"/>
      <c r="C4" s="164"/>
      <c r="D4" s="164"/>
      <c r="E4" s="164"/>
      <c r="F4" s="164"/>
      <c r="G4" s="164"/>
      <c r="H4" s="164"/>
    </row>
    <row r="5" spans="1:8" ht="15.75" x14ac:dyDescent="0.25">
      <c r="A5" s="9"/>
      <c r="B5" s="9"/>
      <c r="C5" s="9"/>
      <c r="D5" s="9"/>
      <c r="E5" s="9"/>
      <c r="F5" s="9"/>
      <c r="G5" s="9"/>
      <c r="H5" s="9"/>
    </row>
    <row r="6" spans="1:8" ht="15" x14ac:dyDescent="0.2">
      <c r="A6" s="7"/>
      <c r="B6" s="7"/>
      <c r="C6" s="7"/>
      <c r="D6" s="7"/>
      <c r="E6" s="7"/>
      <c r="F6" s="7"/>
      <c r="G6" s="169" t="s">
        <v>73</v>
      </c>
      <c r="H6" s="169"/>
    </row>
    <row r="7" spans="1:8" ht="26.45" customHeight="1" x14ac:dyDescent="0.2">
      <c r="A7" s="165" t="s">
        <v>190</v>
      </c>
      <c r="B7" s="158" t="s">
        <v>11</v>
      </c>
      <c r="C7" s="159"/>
      <c r="D7" s="159"/>
      <c r="E7" s="160"/>
      <c r="F7" s="165" t="s">
        <v>12</v>
      </c>
      <c r="G7" s="167" t="s">
        <v>237</v>
      </c>
      <c r="H7" s="165" t="s">
        <v>238</v>
      </c>
    </row>
    <row r="8" spans="1:8" ht="18" customHeight="1" x14ac:dyDescent="0.2">
      <c r="A8" s="166"/>
      <c r="B8" s="161"/>
      <c r="C8" s="162"/>
      <c r="D8" s="162"/>
      <c r="E8" s="163"/>
      <c r="F8" s="166"/>
      <c r="G8" s="168"/>
      <c r="H8" s="166"/>
    </row>
    <row r="9" spans="1:8" ht="15" x14ac:dyDescent="0.2">
      <c r="A9" s="13" t="s">
        <v>0</v>
      </c>
      <c r="B9" s="149" t="s">
        <v>13</v>
      </c>
      <c r="C9" s="150"/>
      <c r="D9" s="150"/>
      <c r="E9" s="151"/>
      <c r="F9" s="13">
        <v>4.5</v>
      </c>
      <c r="G9" s="13">
        <v>3.7</v>
      </c>
      <c r="H9" s="14">
        <f t="shared" ref="H9:H38" si="0">SUM(G9/F9*100)</f>
        <v>82.222222222222229</v>
      </c>
    </row>
    <row r="10" spans="1:8" ht="15" x14ac:dyDescent="0.2">
      <c r="A10" s="13" t="s">
        <v>1</v>
      </c>
      <c r="B10" s="149" t="s">
        <v>98</v>
      </c>
      <c r="C10" s="150"/>
      <c r="D10" s="150"/>
      <c r="E10" s="151"/>
      <c r="F10" s="13">
        <v>10.9</v>
      </c>
      <c r="G10" s="13">
        <v>9.1999999999999993</v>
      </c>
      <c r="H10" s="14">
        <f t="shared" si="0"/>
        <v>84.403669724770637</v>
      </c>
    </row>
    <row r="11" spans="1:8" ht="15" x14ac:dyDescent="0.2">
      <c r="A11" s="13" t="s">
        <v>2</v>
      </c>
      <c r="B11" s="149" t="s">
        <v>74</v>
      </c>
      <c r="C11" s="150"/>
      <c r="D11" s="150"/>
      <c r="E11" s="151"/>
      <c r="F11" s="13">
        <v>2.7</v>
      </c>
      <c r="G11" s="13">
        <v>2.2999999999999998</v>
      </c>
      <c r="H11" s="14">
        <f t="shared" si="0"/>
        <v>85.185185185185176</v>
      </c>
    </row>
    <row r="12" spans="1:8" ht="15" x14ac:dyDescent="0.2">
      <c r="A12" s="13" t="s">
        <v>3</v>
      </c>
      <c r="B12" s="149" t="s">
        <v>14</v>
      </c>
      <c r="C12" s="150"/>
      <c r="D12" s="150"/>
      <c r="E12" s="151"/>
      <c r="F12" s="13">
        <v>0.6</v>
      </c>
      <c r="G12" s="13">
        <v>0.2</v>
      </c>
      <c r="H12" s="14">
        <f t="shared" si="0"/>
        <v>33.333333333333336</v>
      </c>
    </row>
    <row r="13" spans="1:8" ht="15" x14ac:dyDescent="0.2">
      <c r="A13" s="13" t="s">
        <v>4</v>
      </c>
      <c r="B13" s="149" t="s">
        <v>185</v>
      </c>
      <c r="C13" s="150"/>
      <c r="D13" s="150"/>
      <c r="E13" s="151"/>
      <c r="F13" s="13">
        <v>11</v>
      </c>
      <c r="G13" s="13">
        <v>8.5</v>
      </c>
      <c r="H13" s="14">
        <f t="shared" si="0"/>
        <v>77.272727272727266</v>
      </c>
    </row>
    <row r="14" spans="1:8" ht="15" x14ac:dyDescent="0.2">
      <c r="A14" s="13" t="s">
        <v>5</v>
      </c>
      <c r="B14" s="149" t="s">
        <v>15</v>
      </c>
      <c r="C14" s="150"/>
      <c r="D14" s="150"/>
      <c r="E14" s="151"/>
      <c r="F14" s="13">
        <v>15</v>
      </c>
      <c r="G14" s="13">
        <v>15</v>
      </c>
      <c r="H14" s="14">
        <f t="shared" si="0"/>
        <v>100</v>
      </c>
    </row>
    <row r="15" spans="1:8" ht="15" x14ac:dyDescent="0.2">
      <c r="A15" s="13" t="s">
        <v>6</v>
      </c>
      <c r="B15" s="149" t="s">
        <v>186</v>
      </c>
      <c r="C15" s="150"/>
      <c r="D15" s="150"/>
      <c r="E15" s="151"/>
      <c r="F15" s="13">
        <v>2.5</v>
      </c>
      <c r="G15" s="13">
        <v>0.6</v>
      </c>
      <c r="H15" s="14">
        <f t="shared" si="0"/>
        <v>24</v>
      </c>
    </row>
    <row r="16" spans="1:8" ht="15" x14ac:dyDescent="0.2">
      <c r="A16" s="13" t="s">
        <v>7</v>
      </c>
      <c r="B16" s="149" t="s">
        <v>239</v>
      </c>
      <c r="C16" s="150"/>
      <c r="D16" s="150"/>
      <c r="E16" s="151"/>
      <c r="F16" s="13">
        <v>3.5</v>
      </c>
      <c r="G16" s="13">
        <v>1.4</v>
      </c>
      <c r="H16" s="14">
        <f t="shared" si="0"/>
        <v>40</v>
      </c>
    </row>
    <row r="17" spans="1:8" ht="15" x14ac:dyDescent="0.2">
      <c r="A17" s="13" t="s">
        <v>16</v>
      </c>
      <c r="B17" s="149" t="s">
        <v>17</v>
      </c>
      <c r="C17" s="150"/>
      <c r="D17" s="150"/>
      <c r="E17" s="151"/>
      <c r="F17" s="13">
        <v>4.8</v>
      </c>
      <c r="G17" s="13">
        <v>4.4000000000000004</v>
      </c>
      <c r="H17" s="14">
        <f t="shared" si="0"/>
        <v>91.666666666666671</v>
      </c>
    </row>
    <row r="18" spans="1:8" ht="15" x14ac:dyDescent="0.2">
      <c r="A18" s="13" t="s">
        <v>18</v>
      </c>
      <c r="B18" s="149" t="s">
        <v>20</v>
      </c>
      <c r="C18" s="150"/>
      <c r="D18" s="150"/>
      <c r="E18" s="151"/>
      <c r="F18" s="13">
        <v>8.1999999999999993</v>
      </c>
      <c r="G18" s="13">
        <v>5.3</v>
      </c>
      <c r="H18" s="14">
        <f t="shared" si="0"/>
        <v>64.634146341463421</v>
      </c>
    </row>
    <row r="19" spans="1:8" ht="15" x14ac:dyDescent="0.2">
      <c r="A19" s="13" t="s">
        <v>19</v>
      </c>
      <c r="B19" s="149" t="s">
        <v>22</v>
      </c>
      <c r="C19" s="150"/>
      <c r="D19" s="150"/>
      <c r="E19" s="151"/>
      <c r="F19" s="13">
        <f>3+3</f>
        <v>6</v>
      </c>
      <c r="G19" s="13">
        <v>4.0999999999999996</v>
      </c>
      <c r="H19" s="14">
        <f t="shared" si="0"/>
        <v>68.333333333333329</v>
      </c>
    </row>
    <row r="20" spans="1:8" ht="15" x14ac:dyDescent="0.2">
      <c r="A20" s="13" t="s">
        <v>21</v>
      </c>
      <c r="B20" s="149" t="s">
        <v>99</v>
      </c>
      <c r="C20" s="150"/>
      <c r="D20" s="150"/>
      <c r="E20" s="151"/>
      <c r="F20" s="13">
        <v>1.1000000000000001</v>
      </c>
      <c r="G20" s="13">
        <v>1.1000000000000001</v>
      </c>
      <c r="H20" s="14">
        <f t="shared" si="0"/>
        <v>100</v>
      </c>
    </row>
    <row r="21" spans="1:8" ht="15" x14ac:dyDescent="0.2">
      <c r="A21" s="13" t="s">
        <v>23</v>
      </c>
      <c r="B21" s="149" t="s">
        <v>27</v>
      </c>
      <c r="C21" s="150"/>
      <c r="D21" s="150"/>
      <c r="E21" s="151"/>
      <c r="F21" s="13">
        <v>7.5</v>
      </c>
      <c r="G21" s="13">
        <v>5.6</v>
      </c>
      <c r="H21" s="14">
        <f t="shared" si="0"/>
        <v>74.666666666666657</v>
      </c>
    </row>
    <row r="22" spans="1:8" ht="15" x14ac:dyDescent="0.2">
      <c r="A22" s="13" t="s">
        <v>24</v>
      </c>
      <c r="B22" s="149" t="s">
        <v>29</v>
      </c>
      <c r="C22" s="150"/>
      <c r="D22" s="150"/>
      <c r="E22" s="151"/>
      <c r="F22" s="13">
        <v>3.5</v>
      </c>
      <c r="G22" s="13">
        <v>3.3</v>
      </c>
      <c r="H22" s="14">
        <f t="shared" si="0"/>
        <v>94.285714285714278</v>
      </c>
    </row>
    <row r="23" spans="1:8" ht="15" x14ac:dyDescent="0.2">
      <c r="A23" s="13" t="s">
        <v>25</v>
      </c>
      <c r="B23" s="149" t="s">
        <v>195</v>
      </c>
      <c r="C23" s="150"/>
      <c r="D23" s="150"/>
      <c r="E23" s="151"/>
      <c r="F23" s="13">
        <v>1.5</v>
      </c>
      <c r="G23" s="13">
        <v>1.3</v>
      </c>
      <c r="H23" s="14">
        <f t="shared" si="0"/>
        <v>86.666666666666671</v>
      </c>
    </row>
    <row r="24" spans="1:8" ht="15" x14ac:dyDescent="0.2">
      <c r="A24" s="13" t="s">
        <v>26</v>
      </c>
      <c r="B24" s="149" t="s">
        <v>196</v>
      </c>
      <c r="C24" s="150"/>
      <c r="D24" s="150"/>
      <c r="E24" s="151"/>
      <c r="F24" s="13">
        <v>0.9</v>
      </c>
      <c r="G24" s="13">
        <v>0.3</v>
      </c>
      <c r="H24" s="14">
        <f t="shared" si="0"/>
        <v>33.333333333333329</v>
      </c>
    </row>
    <row r="25" spans="1:8" ht="15" x14ac:dyDescent="0.2">
      <c r="A25" s="13" t="s">
        <v>28</v>
      </c>
      <c r="B25" s="149" t="s">
        <v>322</v>
      </c>
      <c r="C25" s="150"/>
      <c r="D25" s="150"/>
      <c r="E25" s="151"/>
      <c r="F25" s="13">
        <v>0.7</v>
      </c>
      <c r="G25" s="13">
        <v>0.4</v>
      </c>
      <c r="H25" s="14">
        <f t="shared" si="0"/>
        <v>57.142857142857153</v>
      </c>
    </row>
    <row r="26" spans="1:8" ht="15" x14ac:dyDescent="0.2">
      <c r="A26" s="13" t="s">
        <v>30</v>
      </c>
      <c r="B26" s="149" t="s">
        <v>197</v>
      </c>
      <c r="C26" s="150"/>
      <c r="D26" s="150"/>
      <c r="E26" s="151"/>
      <c r="F26" s="13">
        <v>2.1</v>
      </c>
      <c r="G26" s="13">
        <v>1.9</v>
      </c>
      <c r="H26" s="14">
        <f t="shared" si="0"/>
        <v>90.476190476190467</v>
      </c>
    </row>
    <row r="27" spans="1:8" ht="15" x14ac:dyDescent="0.2">
      <c r="A27" s="13" t="s">
        <v>31</v>
      </c>
      <c r="B27" s="149" t="s">
        <v>198</v>
      </c>
      <c r="C27" s="150"/>
      <c r="D27" s="150"/>
      <c r="E27" s="151"/>
      <c r="F27" s="13">
        <v>1.2</v>
      </c>
      <c r="G27" s="13">
        <v>1.2</v>
      </c>
      <c r="H27" s="14">
        <f t="shared" si="0"/>
        <v>100</v>
      </c>
    </row>
    <row r="28" spans="1:8" ht="15" x14ac:dyDescent="0.2">
      <c r="A28" s="13" t="s">
        <v>33</v>
      </c>
      <c r="B28" s="149" t="s">
        <v>52</v>
      </c>
      <c r="C28" s="150"/>
      <c r="D28" s="150"/>
      <c r="E28" s="151"/>
      <c r="F28" s="13">
        <v>0.8</v>
      </c>
      <c r="G28" s="13">
        <v>0</v>
      </c>
      <c r="H28" s="14">
        <f t="shared" si="0"/>
        <v>0</v>
      </c>
    </row>
    <row r="29" spans="1:8" ht="15" x14ac:dyDescent="0.2">
      <c r="A29" s="13" t="s">
        <v>35</v>
      </c>
      <c r="B29" s="149" t="s">
        <v>65</v>
      </c>
      <c r="C29" s="150"/>
      <c r="D29" s="150"/>
      <c r="E29" s="151"/>
      <c r="F29" s="13">
        <v>7</v>
      </c>
      <c r="G29" s="13">
        <v>4.5999999999999996</v>
      </c>
      <c r="H29" s="14">
        <f t="shared" si="0"/>
        <v>65.714285714285708</v>
      </c>
    </row>
    <row r="30" spans="1:8" ht="15" x14ac:dyDescent="0.2">
      <c r="A30" s="13" t="s">
        <v>37</v>
      </c>
      <c r="B30" s="149" t="s">
        <v>67</v>
      </c>
      <c r="C30" s="150"/>
      <c r="D30" s="150"/>
      <c r="E30" s="151"/>
      <c r="F30" s="13">
        <v>24</v>
      </c>
      <c r="G30" s="13">
        <v>20.8</v>
      </c>
      <c r="H30" s="14">
        <f t="shared" si="0"/>
        <v>86.666666666666671</v>
      </c>
    </row>
    <row r="31" spans="1:8" ht="15" x14ac:dyDescent="0.2">
      <c r="A31" s="13" t="s">
        <v>38</v>
      </c>
      <c r="B31" s="57" t="s">
        <v>243</v>
      </c>
      <c r="C31" s="58"/>
      <c r="D31" s="58"/>
      <c r="E31" s="59"/>
      <c r="F31" s="13">
        <v>0.5</v>
      </c>
      <c r="G31" s="13">
        <v>0.5</v>
      </c>
      <c r="H31" s="14">
        <f t="shared" si="0"/>
        <v>100</v>
      </c>
    </row>
    <row r="32" spans="1:8" ht="15" x14ac:dyDescent="0.2">
      <c r="A32" s="13" t="s">
        <v>39</v>
      </c>
      <c r="B32" s="149" t="s">
        <v>68</v>
      </c>
      <c r="C32" s="150"/>
      <c r="D32" s="150"/>
      <c r="E32" s="151"/>
      <c r="F32" s="13">
        <v>4</v>
      </c>
      <c r="G32" s="13">
        <v>3.7</v>
      </c>
      <c r="H32" s="14">
        <f t="shared" si="0"/>
        <v>92.5</v>
      </c>
    </row>
    <row r="33" spans="1:8" ht="15" customHeight="1" x14ac:dyDescent="0.2">
      <c r="A33" s="13" t="s">
        <v>40</v>
      </c>
      <c r="B33" s="149" t="s">
        <v>244</v>
      </c>
      <c r="C33" s="150"/>
      <c r="D33" s="150"/>
      <c r="E33" s="151"/>
      <c r="F33" s="13">
        <v>3</v>
      </c>
      <c r="G33" s="13">
        <v>1</v>
      </c>
      <c r="H33" s="14">
        <f t="shared" si="0"/>
        <v>33.333333333333329</v>
      </c>
    </row>
    <row r="34" spans="1:8" ht="15" x14ac:dyDescent="0.2">
      <c r="A34" s="13" t="s">
        <v>41</v>
      </c>
      <c r="B34" s="149" t="s">
        <v>69</v>
      </c>
      <c r="C34" s="150"/>
      <c r="D34" s="150"/>
      <c r="E34" s="151"/>
      <c r="F34" s="13">
        <v>1</v>
      </c>
      <c r="G34" s="13">
        <v>0.8</v>
      </c>
      <c r="H34" s="14">
        <f t="shared" si="0"/>
        <v>80</v>
      </c>
    </row>
    <row r="35" spans="1:8" ht="15" x14ac:dyDescent="0.2">
      <c r="A35" s="13" t="s">
        <v>43</v>
      </c>
      <c r="B35" s="149" t="s">
        <v>70</v>
      </c>
      <c r="C35" s="150"/>
      <c r="D35" s="150"/>
      <c r="E35" s="151"/>
      <c r="F35" s="13">
        <v>4</v>
      </c>
      <c r="G35" s="13">
        <v>2</v>
      </c>
      <c r="H35" s="14">
        <f t="shared" si="0"/>
        <v>50</v>
      </c>
    </row>
    <row r="36" spans="1:8" ht="15" x14ac:dyDescent="0.2">
      <c r="A36" s="13" t="s">
        <v>44</v>
      </c>
      <c r="B36" s="149" t="s">
        <v>71</v>
      </c>
      <c r="C36" s="150"/>
      <c r="D36" s="150"/>
      <c r="E36" s="151"/>
      <c r="F36" s="13">
        <v>93.7</v>
      </c>
      <c r="G36" s="13">
        <v>57.8</v>
      </c>
      <c r="H36" s="14">
        <f t="shared" si="0"/>
        <v>61.686232657417285</v>
      </c>
    </row>
    <row r="37" spans="1:8" ht="15" x14ac:dyDescent="0.2">
      <c r="A37" s="13" t="s">
        <v>46</v>
      </c>
      <c r="B37" s="149" t="s">
        <v>72</v>
      </c>
      <c r="C37" s="150"/>
      <c r="D37" s="150"/>
      <c r="E37" s="151"/>
      <c r="F37" s="13">
        <v>135.69999999999999</v>
      </c>
      <c r="G37" s="13">
        <v>130.69999999999999</v>
      </c>
      <c r="H37" s="14">
        <f t="shared" si="0"/>
        <v>96.315401621223288</v>
      </c>
    </row>
    <row r="38" spans="1:8" ht="15" x14ac:dyDescent="0.2">
      <c r="A38" s="20"/>
      <c r="B38" s="153" t="s">
        <v>127</v>
      </c>
      <c r="C38" s="153"/>
      <c r="D38" s="153"/>
      <c r="E38" s="154"/>
      <c r="F38" s="14">
        <f>SUM(F9:F37)</f>
        <v>361.9</v>
      </c>
      <c r="G38" s="14">
        <f>SUM(G9:G37)</f>
        <v>291.7</v>
      </c>
      <c r="H38" s="14">
        <f t="shared" si="0"/>
        <v>80.602376347057202</v>
      </c>
    </row>
    <row r="39" spans="1:8" ht="15" x14ac:dyDescent="0.2">
      <c r="A39" s="7"/>
      <c r="B39" s="7"/>
      <c r="C39" s="7"/>
      <c r="D39" s="7"/>
      <c r="E39" s="7"/>
      <c r="F39" s="7"/>
      <c r="G39" s="7"/>
      <c r="H39" s="7"/>
    </row>
    <row r="40" spans="1:8" x14ac:dyDescent="0.2">
      <c r="F40" s="1"/>
    </row>
  </sheetData>
  <mergeCells count="37">
    <mergeCell ref="B19:E19"/>
    <mergeCell ref="H7:H8"/>
    <mergeCell ref="B14:E14"/>
    <mergeCell ref="A3:H3"/>
    <mergeCell ref="B12:E12"/>
    <mergeCell ref="B15:E15"/>
    <mergeCell ref="B7:E8"/>
    <mergeCell ref="A4:H4"/>
    <mergeCell ref="G6:H6"/>
    <mergeCell ref="A7:A8"/>
    <mergeCell ref="B9:E9"/>
    <mergeCell ref="B10:E10"/>
    <mergeCell ref="F7:F8"/>
    <mergeCell ref="G7:G8"/>
    <mergeCell ref="B11:E11"/>
    <mergeCell ref="B13:E13"/>
    <mergeCell ref="B16:E16"/>
    <mergeCell ref="B17:E17"/>
    <mergeCell ref="B18:E18"/>
    <mergeCell ref="B38:E38"/>
    <mergeCell ref="B37:E37"/>
    <mergeCell ref="B34:E34"/>
    <mergeCell ref="B35:E35"/>
    <mergeCell ref="B36:E36"/>
    <mergeCell ref="B33:E33"/>
    <mergeCell ref="B20:E20"/>
    <mergeCell ref="B21:E21"/>
    <mergeCell ref="B22:E22"/>
    <mergeCell ref="B23:E23"/>
    <mergeCell ref="B32:E32"/>
    <mergeCell ref="B29:E29"/>
    <mergeCell ref="B30:E30"/>
    <mergeCell ref="B24:E24"/>
    <mergeCell ref="B27:E27"/>
    <mergeCell ref="B28:E28"/>
    <mergeCell ref="B25:E25"/>
    <mergeCell ref="B26:E26"/>
  </mergeCells>
  <pageMargins left="0.39370078740157483" right="0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4"/>
  <sheetViews>
    <sheetView showZeros="0" zoomScaleNormal="100" workbookViewId="0"/>
  </sheetViews>
  <sheetFormatPr defaultColWidth="8.85546875" defaultRowHeight="15" x14ac:dyDescent="0.2"/>
  <cols>
    <col min="1" max="1" width="24.28515625" style="7" customWidth="1"/>
    <col min="2" max="2" width="21.7109375" style="7" customWidth="1"/>
    <col min="3" max="3" width="8.5703125" style="7" customWidth="1"/>
    <col min="4" max="4" width="11.7109375" style="7" customWidth="1"/>
    <col min="5" max="5" width="11" style="7" customWidth="1"/>
    <col min="6" max="6" width="10.28515625" style="7" customWidth="1"/>
    <col min="7" max="7" width="10.140625" style="7" customWidth="1"/>
    <col min="8" max="8" width="11.28515625" style="7" customWidth="1"/>
    <col min="9" max="9" width="10.85546875" style="7" customWidth="1"/>
    <col min="10" max="10" width="9.7109375" style="7" customWidth="1"/>
    <col min="11" max="11" width="9.7109375" style="7" bestFit="1" customWidth="1"/>
    <col min="12" max="12" width="8" style="7" customWidth="1"/>
    <col min="13" max="16384" width="8.85546875" style="7"/>
  </cols>
  <sheetData>
    <row r="1" spans="1:12" x14ac:dyDescent="0.2">
      <c r="L1" s="8" t="s">
        <v>173</v>
      </c>
    </row>
    <row r="2" spans="1:12" ht="15.75" x14ac:dyDescent="0.25">
      <c r="A2" s="176"/>
      <c r="B2" s="176"/>
      <c r="C2" s="176"/>
      <c r="D2" s="176"/>
      <c r="E2" s="176"/>
      <c r="F2" s="176"/>
      <c r="G2" s="176"/>
      <c r="H2" s="80"/>
      <c r="I2" s="80"/>
      <c r="J2" s="80"/>
      <c r="K2" s="80"/>
    </row>
    <row r="3" spans="1:12" ht="15.75" x14ac:dyDescent="0.25">
      <c r="A3" s="79"/>
      <c r="B3" s="79"/>
      <c r="C3" s="79"/>
      <c r="D3" s="79"/>
      <c r="E3" s="79"/>
      <c r="F3" s="79"/>
      <c r="G3" s="79"/>
      <c r="H3" s="80"/>
      <c r="I3" s="80"/>
      <c r="J3" s="80"/>
      <c r="K3" s="80"/>
    </row>
    <row r="4" spans="1:12" ht="15.75" x14ac:dyDescent="0.2">
      <c r="A4" s="178" t="s">
        <v>366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2" ht="14.25" customHeight="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25"/>
      <c r="K5" s="169" t="s">
        <v>164</v>
      </c>
      <c r="L5" s="169"/>
    </row>
    <row r="6" spans="1:12" ht="47.45" customHeight="1" x14ac:dyDescent="0.2">
      <c r="A6" s="170" t="s">
        <v>75</v>
      </c>
      <c r="B6" s="170" t="s">
        <v>337</v>
      </c>
      <c r="C6" s="170" t="s">
        <v>76</v>
      </c>
      <c r="D6" s="173" t="s">
        <v>263</v>
      </c>
      <c r="E6" s="174"/>
      <c r="F6" s="174"/>
      <c r="G6" s="175"/>
      <c r="H6" s="170" t="s">
        <v>242</v>
      </c>
      <c r="I6" s="170"/>
      <c r="J6" s="170"/>
      <c r="K6" s="170"/>
      <c r="L6" s="65" t="s">
        <v>77</v>
      </c>
    </row>
    <row r="7" spans="1:12" ht="15" customHeight="1" x14ac:dyDescent="0.2">
      <c r="A7" s="170"/>
      <c r="B7" s="170"/>
      <c r="C7" s="170"/>
      <c r="D7" s="170" t="s">
        <v>78</v>
      </c>
      <c r="E7" s="170" t="s">
        <v>79</v>
      </c>
      <c r="F7" s="170"/>
      <c r="G7" s="170"/>
      <c r="H7" s="170" t="s">
        <v>78</v>
      </c>
      <c r="I7" s="170" t="s">
        <v>79</v>
      </c>
      <c r="J7" s="170"/>
      <c r="K7" s="170"/>
      <c r="L7" s="172" t="s">
        <v>80</v>
      </c>
    </row>
    <row r="8" spans="1:12" ht="32.450000000000003" customHeight="1" x14ac:dyDescent="0.2">
      <c r="A8" s="170"/>
      <c r="B8" s="170"/>
      <c r="C8" s="170"/>
      <c r="D8" s="170"/>
      <c r="E8" s="170" t="s">
        <v>81</v>
      </c>
      <c r="F8" s="170"/>
      <c r="G8" s="170" t="s">
        <v>82</v>
      </c>
      <c r="H8" s="170"/>
      <c r="I8" s="170" t="s">
        <v>81</v>
      </c>
      <c r="J8" s="170"/>
      <c r="K8" s="170" t="s">
        <v>82</v>
      </c>
      <c r="L8" s="172"/>
    </row>
    <row r="9" spans="1:12" ht="60.6" customHeight="1" x14ac:dyDescent="0.2">
      <c r="A9" s="170"/>
      <c r="B9" s="170"/>
      <c r="C9" s="170"/>
      <c r="D9" s="170"/>
      <c r="E9" s="27" t="s">
        <v>78</v>
      </c>
      <c r="F9" s="63" t="s">
        <v>187</v>
      </c>
      <c r="G9" s="170"/>
      <c r="H9" s="170"/>
      <c r="I9" s="27" t="s">
        <v>78</v>
      </c>
      <c r="J9" s="63" t="s">
        <v>187</v>
      </c>
      <c r="K9" s="170"/>
      <c r="L9" s="172"/>
    </row>
    <row r="10" spans="1:12" ht="15.6" customHeight="1" x14ac:dyDescent="0.2">
      <c r="A10" s="27">
        <v>1</v>
      </c>
      <c r="B10" s="27">
        <v>2</v>
      </c>
      <c r="C10" s="27">
        <v>3</v>
      </c>
      <c r="D10" s="27">
        <v>4</v>
      </c>
      <c r="E10" s="63">
        <v>5</v>
      </c>
      <c r="F10" s="63">
        <v>6</v>
      </c>
      <c r="G10" s="63">
        <v>7</v>
      </c>
      <c r="H10" s="63">
        <v>8</v>
      </c>
      <c r="I10" s="63">
        <v>9</v>
      </c>
      <c r="J10" s="63">
        <v>10</v>
      </c>
      <c r="K10" s="63">
        <v>11</v>
      </c>
      <c r="L10" s="63">
        <v>12</v>
      </c>
    </row>
    <row r="11" spans="1:12" ht="45" x14ac:dyDescent="0.2">
      <c r="A11" s="85" t="s">
        <v>83</v>
      </c>
      <c r="B11" s="85"/>
      <c r="C11" s="86"/>
      <c r="D11" s="87">
        <f t="shared" ref="D11:K11" si="0">SUBTOTAL(9,D12:D67)</f>
        <v>93151.2</v>
      </c>
      <c r="E11" s="87">
        <f t="shared" si="0"/>
        <v>55542.100000000013</v>
      </c>
      <c r="F11" s="87">
        <f t="shared" si="0"/>
        <v>13265.5</v>
      </c>
      <c r="G11" s="87">
        <f t="shared" si="0"/>
        <v>37609.1</v>
      </c>
      <c r="H11" s="87">
        <f t="shared" si="0"/>
        <v>85369.10000000002</v>
      </c>
      <c r="I11" s="87">
        <f t="shared" si="0"/>
        <v>52646.400000000009</v>
      </c>
      <c r="J11" s="87">
        <f t="shared" si="0"/>
        <v>12891.4</v>
      </c>
      <c r="K11" s="87">
        <f t="shared" si="0"/>
        <v>32722.699999999997</v>
      </c>
      <c r="L11" s="87">
        <f>SUM(H11/D11*100)</f>
        <v>91.645732958888374</v>
      </c>
    </row>
    <row r="12" spans="1:12" x14ac:dyDescent="0.2">
      <c r="A12" s="170"/>
      <c r="B12" s="171" t="s">
        <v>338</v>
      </c>
      <c r="C12" s="61" t="s">
        <v>84</v>
      </c>
      <c r="D12" s="62">
        <v>3219.5</v>
      </c>
      <c r="E12" s="62">
        <v>810.1</v>
      </c>
      <c r="F12" s="62">
        <v>295.7</v>
      </c>
      <c r="G12" s="62">
        <v>2409.4</v>
      </c>
      <c r="H12" s="62">
        <v>1903.1</v>
      </c>
      <c r="I12" s="62">
        <v>254.5</v>
      </c>
      <c r="J12" s="62">
        <v>169.8</v>
      </c>
      <c r="K12" s="62">
        <v>1648.6</v>
      </c>
      <c r="L12" s="87"/>
    </row>
    <row r="13" spans="1:12" x14ac:dyDescent="0.2">
      <c r="A13" s="170"/>
      <c r="B13" s="171"/>
      <c r="C13" s="61" t="s">
        <v>85</v>
      </c>
      <c r="D13" s="62">
        <v>3124.9</v>
      </c>
      <c r="E13" s="62">
        <v>3124.9</v>
      </c>
      <c r="F13" s="62">
        <v>0</v>
      </c>
      <c r="G13" s="62">
        <v>0</v>
      </c>
      <c r="H13" s="62">
        <v>3124.9</v>
      </c>
      <c r="I13" s="62">
        <v>3124.9</v>
      </c>
      <c r="J13" s="62">
        <v>0</v>
      </c>
      <c r="K13" s="62">
        <v>0</v>
      </c>
      <c r="L13" s="87"/>
    </row>
    <row r="14" spans="1:12" ht="30" x14ac:dyDescent="0.2">
      <c r="A14" s="170"/>
      <c r="B14" s="171"/>
      <c r="C14" s="61" t="s">
        <v>188</v>
      </c>
      <c r="D14" s="62">
        <v>10.199999999999999</v>
      </c>
      <c r="E14" s="62">
        <v>10.199999999999999</v>
      </c>
      <c r="F14" s="62">
        <v>0</v>
      </c>
      <c r="G14" s="62">
        <v>0</v>
      </c>
      <c r="H14" s="62">
        <v>10.199999999999999</v>
      </c>
      <c r="I14" s="62">
        <v>10.199999999999999</v>
      </c>
      <c r="J14" s="62">
        <v>0</v>
      </c>
      <c r="K14" s="62">
        <v>0</v>
      </c>
      <c r="L14" s="87"/>
    </row>
    <row r="15" spans="1:12" x14ac:dyDescent="0.2">
      <c r="A15" s="170"/>
      <c r="B15" s="171"/>
      <c r="C15" s="61" t="s">
        <v>86</v>
      </c>
      <c r="D15" s="62">
        <v>9585.2999999999993</v>
      </c>
      <c r="E15" s="62">
        <v>7616.8</v>
      </c>
      <c r="F15" s="62">
        <v>30.9</v>
      </c>
      <c r="G15" s="62">
        <v>1968.5</v>
      </c>
      <c r="H15" s="62">
        <v>9514.1</v>
      </c>
      <c r="I15" s="62">
        <v>7560</v>
      </c>
      <c r="J15" s="62">
        <v>29.5</v>
      </c>
      <c r="K15" s="62">
        <v>1954.1</v>
      </c>
      <c r="L15" s="87"/>
    </row>
    <row r="16" spans="1:12" ht="30" x14ac:dyDescent="0.2">
      <c r="A16" s="170"/>
      <c r="B16" s="171"/>
      <c r="C16" s="61" t="s">
        <v>339</v>
      </c>
      <c r="D16" s="62">
        <v>562.4</v>
      </c>
      <c r="E16" s="62">
        <v>0</v>
      </c>
      <c r="F16" s="62">
        <v>0</v>
      </c>
      <c r="G16" s="62">
        <v>562.4</v>
      </c>
      <c r="H16" s="62">
        <v>277.5</v>
      </c>
      <c r="I16" s="62">
        <v>0</v>
      </c>
      <c r="J16" s="62">
        <v>0</v>
      </c>
      <c r="K16" s="62">
        <v>277.5</v>
      </c>
      <c r="L16" s="87"/>
    </row>
    <row r="17" spans="1:12" x14ac:dyDescent="0.2">
      <c r="A17" s="170"/>
      <c r="B17" s="171"/>
      <c r="C17" s="61" t="s">
        <v>88</v>
      </c>
      <c r="D17" s="62">
        <v>772.3</v>
      </c>
      <c r="E17" s="62">
        <v>438.8</v>
      </c>
      <c r="F17" s="62">
        <v>14.6</v>
      </c>
      <c r="G17" s="62">
        <v>333.5</v>
      </c>
      <c r="H17" s="62">
        <v>772.3</v>
      </c>
      <c r="I17" s="62">
        <v>438.8</v>
      </c>
      <c r="J17" s="62">
        <v>14.6</v>
      </c>
      <c r="K17" s="62">
        <v>333.5</v>
      </c>
      <c r="L17" s="87"/>
    </row>
    <row r="18" spans="1:12" x14ac:dyDescent="0.2">
      <c r="A18" s="170"/>
      <c r="B18" s="171"/>
      <c r="C18" s="61" t="s">
        <v>89</v>
      </c>
      <c r="D18" s="62">
        <v>349.2</v>
      </c>
      <c r="E18" s="62">
        <v>326.8</v>
      </c>
      <c r="F18" s="62">
        <v>60.1</v>
      </c>
      <c r="G18" s="62">
        <v>22.4</v>
      </c>
      <c r="H18" s="62">
        <v>151.5</v>
      </c>
      <c r="I18" s="62">
        <v>151.5</v>
      </c>
      <c r="J18" s="62">
        <v>32.799999999999997</v>
      </c>
      <c r="K18" s="62">
        <v>0</v>
      </c>
      <c r="L18" s="87"/>
    </row>
    <row r="19" spans="1:12" x14ac:dyDescent="0.2">
      <c r="A19" s="170"/>
      <c r="B19" s="171" t="s">
        <v>340</v>
      </c>
      <c r="C19" s="61" t="s">
        <v>84</v>
      </c>
      <c r="D19" s="62">
        <v>987.7</v>
      </c>
      <c r="E19" s="62">
        <v>48.5</v>
      </c>
      <c r="F19" s="62">
        <v>0</v>
      </c>
      <c r="G19" s="62">
        <v>939.2</v>
      </c>
      <c r="H19" s="62">
        <v>522.20000000000005</v>
      </c>
      <c r="I19" s="62">
        <v>0</v>
      </c>
      <c r="J19" s="62">
        <v>0</v>
      </c>
      <c r="K19" s="62">
        <v>522.20000000000005</v>
      </c>
      <c r="L19" s="87"/>
    </row>
    <row r="20" spans="1:12" x14ac:dyDescent="0.2">
      <c r="A20" s="170"/>
      <c r="B20" s="171"/>
      <c r="C20" s="61" t="s">
        <v>86</v>
      </c>
      <c r="D20" s="62">
        <v>1246.4000000000001</v>
      </c>
      <c r="E20" s="62">
        <v>487</v>
      </c>
      <c r="F20" s="62">
        <v>0</v>
      </c>
      <c r="G20" s="62">
        <v>759.4</v>
      </c>
      <c r="H20" s="62">
        <v>1173.9000000000001</v>
      </c>
      <c r="I20" s="62">
        <v>440.7</v>
      </c>
      <c r="J20" s="62">
        <v>0</v>
      </c>
      <c r="K20" s="62">
        <v>733.2</v>
      </c>
      <c r="L20" s="87"/>
    </row>
    <row r="21" spans="1:12" ht="30" x14ac:dyDescent="0.2">
      <c r="A21" s="170"/>
      <c r="B21" s="171"/>
      <c r="C21" s="61" t="s">
        <v>339</v>
      </c>
      <c r="D21" s="62">
        <v>200</v>
      </c>
      <c r="E21" s="62">
        <v>0</v>
      </c>
      <c r="F21" s="62">
        <v>0</v>
      </c>
      <c r="G21" s="62">
        <v>200</v>
      </c>
      <c r="H21" s="62">
        <v>200</v>
      </c>
      <c r="I21" s="62">
        <v>0</v>
      </c>
      <c r="J21" s="62">
        <v>0</v>
      </c>
      <c r="K21" s="62">
        <v>200</v>
      </c>
      <c r="L21" s="87"/>
    </row>
    <row r="22" spans="1:12" x14ac:dyDescent="0.2">
      <c r="A22" s="170"/>
      <c r="B22" s="171"/>
      <c r="C22" s="61" t="s">
        <v>88</v>
      </c>
      <c r="D22" s="62">
        <v>458.8</v>
      </c>
      <c r="E22" s="62">
        <v>458.8</v>
      </c>
      <c r="F22" s="62">
        <v>0</v>
      </c>
      <c r="G22" s="62">
        <v>0</v>
      </c>
      <c r="H22" s="62">
        <v>458.8</v>
      </c>
      <c r="I22" s="62">
        <v>458.8</v>
      </c>
      <c r="J22" s="62">
        <v>0</v>
      </c>
      <c r="K22" s="62">
        <v>0</v>
      </c>
      <c r="L22" s="87"/>
    </row>
    <row r="23" spans="1:12" x14ac:dyDescent="0.2">
      <c r="A23" s="170"/>
      <c r="B23" s="171"/>
      <c r="C23" s="61" t="s">
        <v>89</v>
      </c>
      <c r="D23" s="62">
        <v>28.6</v>
      </c>
      <c r="E23" s="62">
        <v>4.7</v>
      </c>
      <c r="F23" s="62">
        <v>0</v>
      </c>
      <c r="G23" s="62">
        <v>23.9</v>
      </c>
      <c r="H23" s="62">
        <v>22</v>
      </c>
      <c r="I23" s="62">
        <v>1.1000000000000001</v>
      </c>
      <c r="J23" s="62">
        <v>0</v>
      </c>
      <c r="K23" s="62">
        <v>20.9</v>
      </c>
      <c r="L23" s="87"/>
    </row>
    <row r="24" spans="1:12" x14ac:dyDescent="0.2">
      <c r="A24" s="170"/>
      <c r="B24" s="171"/>
      <c r="C24" s="61" t="s">
        <v>96</v>
      </c>
      <c r="D24" s="62">
        <v>51</v>
      </c>
      <c r="E24" s="62">
        <v>0</v>
      </c>
      <c r="F24" s="62">
        <v>0</v>
      </c>
      <c r="G24" s="62">
        <v>51</v>
      </c>
      <c r="H24" s="62">
        <v>38.4</v>
      </c>
      <c r="I24" s="62">
        <v>0</v>
      </c>
      <c r="J24" s="62">
        <v>0</v>
      </c>
      <c r="K24" s="62">
        <v>38.4</v>
      </c>
      <c r="L24" s="87"/>
    </row>
    <row r="25" spans="1:12" x14ac:dyDescent="0.2">
      <c r="A25" s="170"/>
      <c r="B25" s="171" t="s">
        <v>341</v>
      </c>
      <c r="C25" s="61" t="s">
        <v>90</v>
      </c>
      <c r="D25" s="62">
        <v>496</v>
      </c>
      <c r="E25" s="62">
        <v>418.5</v>
      </c>
      <c r="F25" s="62">
        <v>0</v>
      </c>
      <c r="G25" s="62">
        <v>77.5</v>
      </c>
      <c r="H25" s="62">
        <v>410.1</v>
      </c>
      <c r="I25" s="62">
        <v>332.7</v>
      </c>
      <c r="J25" s="62">
        <v>0</v>
      </c>
      <c r="K25" s="62">
        <v>77.400000000000006</v>
      </c>
      <c r="L25" s="87"/>
    </row>
    <row r="26" spans="1:12" x14ac:dyDescent="0.2">
      <c r="A26" s="170"/>
      <c r="B26" s="171"/>
      <c r="C26" s="61" t="s">
        <v>84</v>
      </c>
      <c r="D26" s="62">
        <v>210</v>
      </c>
      <c r="E26" s="62">
        <v>9</v>
      </c>
      <c r="F26" s="62">
        <v>8.8000000000000007</v>
      </c>
      <c r="G26" s="62">
        <v>201</v>
      </c>
      <c r="H26" s="62">
        <v>8.9</v>
      </c>
      <c r="I26" s="62">
        <v>8.9</v>
      </c>
      <c r="J26" s="62">
        <v>8.6999999999999993</v>
      </c>
      <c r="K26" s="62">
        <v>0</v>
      </c>
      <c r="L26" s="87"/>
    </row>
    <row r="27" spans="1:12" x14ac:dyDescent="0.2">
      <c r="A27" s="170"/>
      <c r="B27" s="171"/>
      <c r="C27" s="61" t="s">
        <v>91</v>
      </c>
      <c r="D27" s="62">
        <v>3200</v>
      </c>
      <c r="E27" s="62">
        <v>3200</v>
      </c>
      <c r="F27" s="62">
        <v>0</v>
      </c>
      <c r="G27" s="62">
        <v>0</v>
      </c>
      <c r="H27" s="62">
        <v>3161</v>
      </c>
      <c r="I27" s="62">
        <v>3161</v>
      </c>
      <c r="J27" s="62">
        <v>0</v>
      </c>
      <c r="K27" s="62">
        <v>0</v>
      </c>
      <c r="L27" s="87"/>
    </row>
    <row r="28" spans="1:12" x14ac:dyDescent="0.2">
      <c r="A28" s="170"/>
      <c r="B28" s="171"/>
      <c r="C28" s="61" t="s">
        <v>92</v>
      </c>
      <c r="D28" s="62">
        <v>39.200000000000003</v>
      </c>
      <c r="E28" s="62">
        <v>39.200000000000003</v>
      </c>
      <c r="F28" s="62">
        <v>0</v>
      </c>
      <c r="G28" s="62">
        <v>0</v>
      </c>
      <c r="H28" s="62">
        <v>39.200000000000003</v>
      </c>
      <c r="I28" s="62">
        <v>39.200000000000003</v>
      </c>
      <c r="J28" s="62">
        <v>0</v>
      </c>
      <c r="K28" s="62">
        <v>0</v>
      </c>
      <c r="L28" s="87"/>
    </row>
    <row r="29" spans="1:12" x14ac:dyDescent="0.2">
      <c r="A29" s="170"/>
      <c r="B29" s="171"/>
      <c r="C29" s="61" t="s">
        <v>181</v>
      </c>
      <c r="D29" s="62">
        <v>29</v>
      </c>
      <c r="E29" s="62">
        <v>29</v>
      </c>
      <c r="F29" s="62">
        <v>0</v>
      </c>
      <c r="G29" s="62">
        <v>0</v>
      </c>
      <c r="H29" s="62">
        <v>29</v>
      </c>
      <c r="I29" s="62">
        <v>29</v>
      </c>
      <c r="J29" s="62">
        <v>0</v>
      </c>
      <c r="K29" s="62">
        <v>0</v>
      </c>
      <c r="L29" s="87"/>
    </row>
    <row r="30" spans="1:12" x14ac:dyDescent="0.2">
      <c r="A30" s="170"/>
      <c r="B30" s="171"/>
      <c r="C30" s="61" t="s">
        <v>94</v>
      </c>
      <c r="D30" s="62">
        <v>0.7</v>
      </c>
      <c r="E30" s="62">
        <v>0.7</v>
      </c>
      <c r="F30" s="62">
        <v>0</v>
      </c>
      <c r="G30" s="62">
        <v>0</v>
      </c>
      <c r="H30" s="62">
        <v>0.7</v>
      </c>
      <c r="I30" s="62">
        <v>0.7</v>
      </c>
      <c r="J30" s="62">
        <v>0</v>
      </c>
      <c r="K30" s="62">
        <v>0</v>
      </c>
      <c r="L30" s="87"/>
    </row>
    <row r="31" spans="1:12" x14ac:dyDescent="0.2">
      <c r="A31" s="170"/>
      <c r="B31" s="171"/>
      <c r="C31" s="61" t="s">
        <v>93</v>
      </c>
      <c r="D31" s="62">
        <v>9.1999999999999993</v>
      </c>
      <c r="E31" s="62">
        <v>9.1999999999999993</v>
      </c>
      <c r="F31" s="62">
        <v>0</v>
      </c>
      <c r="G31" s="62">
        <v>0</v>
      </c>
      <c r="H31" s="62">
        <v>8.1999999999999993</v>
      </c>
      <c r="I31" s="62">
        <v>8.1999999999999993</v>
      </c>
      <c r="J31" s="62">
        <v>0</v>
      </c>
      <c r="K31" s="62">
        <v>0</v>
      </c>
      <c r="L31" s="87"/>
    </row>
    <row r="32" spans="1:12" x14ac:dyDescent="0.2">
      <c r="A32" s="170"/>
      <c r="B32" s="171"/>
      <c r="C32" s="61" t="s">
        <v>86</v>
      </c>
      <c r="D32" s="62">
        <v>2815.1</v>
      </c>
      <c r="E32" s="62">
        <v>2300.1999999999998</v>
      </c>
      <c r="F32" s="62">
        <v>1121.2</v>
      </c>
      <c r="G32" s="62">
        <v>514.9</v>
      </c>
      <c r="H32" s="62">
        <v>2679.2</v>
      </c>
      <c r="I32" s="62">
        <v>2174.1</v>
      </c>
      <c r="J32" s="62">
        <v>1073.4000000000001</v>
      </c>
      <c r="K32" s="62">
        <v>505.1</v>
      </c>
      <c r="L32" s="87"/>
    </row>
    <row r="33" spans="1:12" x14ac:dyDescent="0.2">
      <c r="A33" s="170"/>
      <c r="B33" s="171"/>
      <c r="C33" s="61" t="s">
        <v>88</v>
      </c>
      <c r="D33" s="62">
        <v>57.9</v>
      </c>
      <c r="E33" s="62">
        <v>57.9</v>
      </c>
      <c r="F33" s="62">
        <v>0</v>
      </c>
      <c r="G33" s="62">
        <v>0</v>
      </c>
      <c r="H33" s="62">
        <v>43.5</v>
      </c>
      <c r="I33" s="62">
        <v>43.5</v>
      </c>
      <c r="J33" s="62">
        <v>0</v>
      </c>
      <c r="K33" s="62">
        <v>0</v>
      </c>
      <c r="L33" s="87"/>
    </row>
    <row r="34" spans="1:12" x14ac:dyDescent="0.2">
      <c r="A34" s="170"/>
      <c r="B34" s="171"/>
      <c r="C34" s="61" t="s">
        <v>89</v>
      </c>
      <c r="D34" s="62">
        <v>28</v>
      </c>
      <c r="E34" s="62">
        <v>0</v>
      </c>
      <c r="F34" s="62">
        <v>0</v>
      </c>
      <c r="G34" s="62">
        <v>28</v>
      </c>
      <c r="H34" s="62">
        <v>0</v>
      </c>
      <c r="I34" s="62">
        <v>0</v>
      </c>
      <c r="J34" s="62">
        <v>0</v>
      </c>
      <c r="K34" s="62">
        <v>0</v>
      </c>
      <c r="L34" s="87"/>
    </row>
    <row r="35" spans="1:12" x14ac:dyDescent="0.2">
      <c r="A35" s="170"/>
      <c r="B35" s="171" t="s">
        <v>342</v>
      </c>
      <c r="C35" s="61" t="s">
        <v>90</v>
      </c>
      <c r="D35" s="62">
        <v>63.1</v>
      </c>
      <c r="E35" s="62">
        <v>63.1</v>
      </c>
      <c r="F35" s="62">
        <v>0</v>
      </c>
      <c r="G35" s="62">
        <v>0</v>
      </c>
      <c r="H35" s="62">
        <v>28</v>
      </c>
      <c r="I35" s="62">
        <v>28</v>
      </c>
      <c r="J35" s="62">
        <v>0</v>
      </c>
      <c r="K35" s="62">
        <v>0</v>
      </c>
      <c r="L35" s="87"/>
    </row>
    <row r="36" spans="1:12" x14ac:dyDescent="0.2">
      <c r="A36" s="170"/>
      <c r="B36" s="171"/>
      <c r="C36" s="61" t="s">
        <v>84</v>
      </c>
      <c r="D36" s="62">
        <v>1974.8</v>
      </c>
      <c r="E36" s="62">
        <v>898.8</v>
      </c>
      <c r="F36" s="62">
        <v>76.8</v>
      </c>
      <c r="G36" s="62">
        <v>1076</v>
      </c>
      <c r="H36" s="62">
        <v>744.1</v>
      </c>
      <c r="I36" s="62">
        <v>355.6</v>
      </c>
      <c r="J36" s="62">
        <v>0.4</v>
      </c>
      <c r="K36" s="62">
        <v>388.5</v>
      </c>
      <c r="L36" s="87"/>
    </row>
    <row r="37" spans="1:12" x14ac:dyDescent="0.2">
      <c r="A37" s="170"/>
      <c r="B37" s="171"/>
      <c r="C37" s="61" t="s">
        <v>86</v>
      </c>
      <c r="D37" s="62">
        <v>658.2</v>
      </c>
      <c r="E37" s="62">
        <v>612.4</v>
      </c>
      <c r="F37" s="62">
        <v>142.6</v>
      </c>
      <c r="G37" s="62">
        <v>45.8</v>
      </c>
      <c r="H37" s="62">
        <v>651.4</v>
      </c>
      <c r="I37" s="62">
        <v>605.6</v>
      </c>
      <c r="J37" s="62">
        <v>142.6</v>
      </c>
      <c r="K37" s="62">
        <v>45.8</v>
      </c>
      <c r="L37" s="87"/>
    </row>
    <row r="38" spans="1:12" x14ac:dyDescent="0.2">
      <c r="A38" s="170"/>
      <c r="B38" s="171"/>
      <c r="C38" s="61" t="s">
        <v>89</v>
      </c>
      <c r="D38" s="62">
        <v>349.1</v>
      </c>
      <c r="E38" s="62">
        <v>159.19999999999999</v>
      </c>
      <c r="F38" s="62">
        <v>13.6</v>
      </c>
      <c r="G38" s="62">
        <v>189.9</v>
      </c>
      <c r="H38" s="62">
        <v>132.5</v>
      </c>
      <c r="I38" s="62">
        <v>63.9</v>
      </c>
      <c r="J38" s="62">
        <v>0.1</v>
      </c>
      <c r="K38" s="62">
        <v>68.599999999999994</v>
      </c>
      <c r="L38" s="87"/>
    </row>
    <row r="39" spans="1:12" x14ac:dyDescent="0.2">
      <c r="A39" s="170"/>
      <c r="B39" s="171" t="s">
        <v>343</v>
      </c>
      <c r="C39" s="61" t="s">
        <v>84</v>
      </c>
      <c r="D39" s="62">
        <v>128.4</v>
      </c>
      <c r="E39" s="62">
        <v>54.5</v>
      </c>
      <c r="F39" s="62">
        <v>0</v>
      </c>
      <c r="G39" s="62">
        <v>73.900000000000006</v>
      </c>
      <c r="H39" s="62">
        <v>78.400000000000006</v>
      </c>
      <c r="I39" s="62">
        <v>4.5</v>
      </c>
      <c r="J39" s="62">
        <v>0</v>
      </c>
      <c r="K39" s="62">
        <v>73.900000000000006</v>
      </c>
      <c r="L39" s="87"/>
    </row>
    <row r="40" spans="1:12" x14ac:dyDescent="0.2">
      <c r="A40" s="170"/>
      <c r="B40" s="171"/>
      <c r="C40" s="61" t="s">
        <v>94</v>
      </c>
      <c r="D40" s="62">
        <v>7.3</v>
      </c>
      <c r="E40" s="62">
        <v>7.3</v>
      </c>
      <c r="F40" s="62">
        <v>0</v>
      </c>
      <c r="G40" s="62">
        <v>0</v>
      </c>
      <c r="H40" s="62">
        <v>7.3</v>
      </c>
      <c r="I40" s="62">
        <v>7.3</v>
      </c>
      <c r="J40" s="62">
        <v>0</v>
      </c>
      <c r="K40" s="62">
        <v>0</v>
      </c>
      <c r="L40" s="87"/>
    </row>
    <row r="41" spans="1:12" x14ac:dyDescent="0.2">
      <c r="A41" s="170"/>
      <c r="B41" s="171"/>
      <c r="C41" s="61" t="s">
        <v>93</v>
      </c>
      <c r="D41" s="62">
        <v>26</v>
      </c>
      <c r="E41" s="62">
        <v>26</v>
      </c>
      <c r="F41" s="62">
        <v>0</v>
      </c>
      <c r="G41" s="62">
        <v>0</v>
      </c>
      <c r="H41" s="62">
        <v>20.3</v>
      </c>
      <c r="I41" s="62">
        <v>20.3</v>
      </c>
      <c r="J41" s="62">
        <v>0</v>
      </c>
      <c r="K41" s="62">
        <v>0</v>
      </c>
      <c r="L41" s="87"/>
    </row>
    <row r="42" spans="1:12" x14ac:dyDescent="0.2">
      <c r="A42" s="170"/>
      <c r="B42" s="171"/>
      <c r="C42" s="61" t="s">
        <v>86</v>
      </c>
      <c r="D42" s="62">
        <v>5600</v>
      </c>
      <c r="E42" s="62">
        <v>5505</v>
      </c>
      <c r="F42" s="62">
        <v>0</v>
      </c>
      <c r="G42" s="62">
        <v>95</v>
      </c>
      <c r="H42" s="62">
        <v>5457.5</v>
      </c>
      <c r="I42" s="62">
        <v>5363</v>
      </c>
      <c r="J42" s="62">
        <v>0</v>
      </c>
      <c r="K42" s="62">
        <v>94.5</v>
      </c>
      <c r="L42" s="87"/>
    </row>
    <row r="43" spans="1:12" ht="30" x14ac:dyDescent="0.2">
      <c r="A43" s="170"/>
      <c r="B43" s="171"/>
      <c r="C43" s="61" t="s">
        <v>339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87"/>
    </row>
    <row r="44" spans="1:12" x14ac:dyDescent="0.2">
      <c r="A44" s="170"/>
      <c r="B44" s="171"/>
      <c r="C44" s="61" t="s">
        <v>88</v>
      </c>
      <c r="D44" s="62">
        <v>4502.6000000000004</v>
      </c>
      <c r="E44" s="62">
        <v>4502.6000000000004</v>
      </c>
      <c r="F44" s="62">
        <v>38.200000000000003</v>
      </c>
      <c r="G44" s="62">
        <v>0</v>
      </c>
      <c r="H44" s="62">
        <v>4393.3</v>
      </c>
      <c r="I44" s="62">
        <v>4393.3</v>
      </c>
      <c r="J44" s="62">
        <v>38.200000000000003</v>
      </c>
      <c r="K44" s="62">
        <v>0</v>
      </c>
      <c r="L44" s="87"/>
    </row>
    <row r="45" spans="1:12" ht="30" x14ac:dyDescent="0.2">
      <c r="A45" s="170"/>
      <c r="B45" s="171"/>
      <c r="C45" s="61" t="s">
        <v>184</v>
      </c>
      <c r="D45" s="62">
        <v>94.9</v>
      </c>
      <c r="E45" s="62">
        <v>94.9</v>
      </c>
      <c r="F45" s="62">
        <v>0.7</v>
      </c>
      <c r="G45" s="62">
        <v>0</v>
      </c>
      <c r="H45" s="62">
        <v>94.8</v>
      </c>
      <c r="I45" s="62">
        <v>94.8</v>
      </c>
      <c r="J45" s="62">
        <v>0.7</v>
      </c>
      <c r="K45" s="62">
        <v>0</v>
      </c>
      <c r="L45" s="87"/>
    </row>
    <row r="46" spans="1:12" x14ac:dyDescent="0.2">
      <c r="A46" s="170"/>
      <c r="B46" s="171" t="s">
        <v>344</v>
      </c>
      <c r="C46" s="61" t="s">
        <v>84</v>
      </c>
      <c r="D46" s="62">
        <v>553.6</v>
      </c>
      <c r="E46" s="62">
        <v>0</v>
      </c>
      <c r="F46" s="62">
        <v>0</v>
      </c>
      <c r="G46" s="62">
        <v>553.6</v>
      </c>
      <c r="H46" s="62">
        <v>0</v>
      </c>
      <c r="I46" s="62">
        <v>0</v>
      </c>
      <c r="J46" s="62">
        <v>0</v>
      </c>
      <c r="K46" s="62">
        <v>0</v>
      </c>
      <c r="L46" s="87"/>
    </row>
    <row r="47" spans="1:12" x14ac:dyDescent="0.2">
      <c r="A47" s="170"/>
      <c r="B47" s="171"/>
      <c r="C47" s="61" t="s">
        <v>95</v>
      </c>
      <c r="D47" s="62">
        <v>3852.9</v>
      </c>
      <c r="E47" s="62">
        <v>0</v>
      </c>
      <c r="F47" s="62">
        <v>0</v>
      </c>
      <c r="G47" s="62">
        <v>3852.9</v>
      </c>
      <c r="H47" s="62">
        <v>3852.7</v>
      </c>
      <c r="I47" s="62">
        <v>0</v>
      </c>
      <c r="J47" s="62">
        <v>0</v>
      </c>
      <c r="K47" s="62">
        <v>3852.7</v>
      </c>
      <c r="L47" s="87"/>
    </row>
    <row r="48" spans="1:12" x14ac:dyDescent="0.2">
      <c r="A48" s="170"/>
      <c r="B48" s="171"/>
      <c r="C48" s="61" t="s">
        <v>94</v>
      </c>
      <c r="D48" s="62">
        <v>137.1</v>
      </c>
      <c r="E48" s="62">
        <v>0</v>
      </c>
      <c r="F48" s="62">
        <v>0</v>
      </c>
      <c r="G48" s="62">
        <v>137.1</v>
      </c>
      <c r="H48" s="62">
        <v>137.1</v>
      </c>
      <c r="I48" s="62">
        <v>0</v>
      </c>
      <c r="J48" s="62">
        <v>0</v>
      </c>
      <c r="K48" s="62">
        <v>137.1</v>
      </c>
      <c r="L48" s="87"/>
    </row>
    <row r="49" spans="1:12" x14ac:dyDescent="0.2">
      <c r="A49" s="170"/>
      <c r="B49" s="171"/>
      <c r="C49" s="61" t="s">
        <v>93</v>
      </c>
      <c r="D49" s="62">
        <v>857.2</v>
      </c>
      <c r="E49" s="62">
        <v>7.2</v>
      </c>
      <c r="F49" s="62">
        <v>0</v>
      </c>
      <c r="G49" s="62">
        <v>850</v>
      </c>
      <c r="H49" s="62">
        <v>550</v>
      </c>
      <c r="I49" s="62">
        <v>3.6</v>
      </c>
      <c r="J49" s="62">
        <v>0</v>
      </c>
      <c r="K49" s="62">
        <v>546.4</v>
      </c>
      <c r="L49" s="87"/>
    </row>
    <row r="50" spans="1:12" x14ac:dyDescent="0.2">
      <c r="A50" s="170"/>
      <c r="B50" s="171"/>
      <c r="C50" s="61" t="s">
        <v>86</v>
      </c>
      <c r="D50" s="62">
        <v>9203.5</v>
      </c>
      <c r="E50" s="62">
        <v>3656.6</v>
      </c>
      <c r="F50" s="62">
        <v>0</v>
      </c>
      <c r="G50" s="62">
        <v>5546.9</v>
      </c>
      <c r="H50" s="62">
        <v>8549.5</v>
      </c>
      <c r="I50" s="62">
        <v>3601.8</v>
      </c>
      <c r="J50" s="62">
        <v>0</v>
      </c>
      <c r="K50" s="62">
        <v>4947.7</v>
      </c>
      <c r="L50" s="87"/>
    </row>
    <row r="51" spans="1:12" ht="30" x14ac:dyDescent="0.2">
      <c r="A51" s="170"/>
      <c r="B51" s="171"/>
      <c r="C51" s="61" t="s">
        <v>339</v>
      </c>
      <c r="D51" s="62">
        <v>55.8</v>
      </c>
      <c r="E51" s="62">
        <v>0</v>
      </c>
      <c r="F51" s="62">
        <v>0</v>
      </c>
      <c r="G51" s="62">
        <v>55.8</v>
      </c>
      <c r="H51" s="62">
        <v>0</v>
      </c>
      <c r="I51" s="62">
        <v>0</v>
      </c>
      <c r="J51" s="62">
        <v>0</v>
      </c>
      <c r="K51" s="62">
        <v>0</v>
      </c>
      <c r="L51" s="87"/>
    </row>
    <row r="52" spans="1:12" x14ac:dyDescent="0.2">
      <c r="A52" s="170"/>
      <c r="B52" s="171"/>
      <c r="C52" s="61" t="s">
        <v>88</v>
      </c>
      <c r="D52" s="62">
        <v>2279.4</v>
      </c>
      <c r="E52" s="62">
        <v>1535</v>
      </c>
      <c r="F52" s="62">
        <v>0</v>
      </c>
      <c r="G52" s="62">
        <v>744.4</v>
      </c>
      <c r="H52" s="62">
        <v>2230.4</v>
      </c>
      <c r="I52" s="62">
        <v>1486</v>
      </c>
      <c r="J52" s="62">
        <v>0</v>
      </c>
      <c r="K52" s="62">
        <v>744.4</v>
      </c>
      <c r="L52" s="87"/>
    </row>
    <row r="53" spans="1:12" x14ac:dyDescent="0.2">
      <c r="A53" s="170"/>
      <c r="B53" s="171"/>
      <c r="C53" s="61" t="s">
        <v>182</v>
      </c>
      <c r="D53" s="62">
        <v>2102</v>
      </c>
      <c r="E53" s="62">
        <v>1978.4</v>
      </c>
      <c r="F53" s="62">
        <v>0</v>
      </c>
      <c r="G53" s="62">
        <v>123.6</v>
      </c>
      <c r="H53" s="62">
        <v>2101.9</v>
      </c>
      <c r="I53" s="62">
        <v>1978.3</v>
      </c>
      <c r="J53" s="62">
        <v>0</v>
      </c>
      <c r="K53" s="62">
        <v>123.6</v>
      </c>
      <c r="L53" s="87"/>
    </row>
    <row r="54" spans="1:12" ht="62.45" customHeight="1" x14ac:dyDescent="0.2">
      <c r="A54" s="170"/>
      <c r="B54" s="81" t="s">
        <v>345</v>
      </c>
      <c r="C54" s="61" t="s">
        <v>86</v>
      </c>
      <c r="D54" s="62">
        <v>3378.1</v>
      </c>
      <c r="E54" s="62">
        <v>860.5</v>
      </c>
      <c r="F54" s="62">
        <v>0</v>
      </c>
      <c r="G54" s="62">
        <v>2517.6</v>
      </c>
      <c r="H54" s="62">
        <v>3350</v>
      </c>
      <c r="I54" s="62">
        <v>836.4</v>
      </c>
      <c r="J54" s="62">
        <v>0</v>
      </c>
      <c r="K54" s="62">
        <v>2513.6</v>
      </c>
      <c r="L54" s="87"/>
    </row>
    <row r="55" spans="1:12" x14ac:dyDescent="0.2">
      <c r="A55" s="170"/>
      <c r="B55" s="171" t="s">
        <v>346</v>
      </c>
      <c r="C55" s="61" t="s">
        <v>170</v>
      </c>
      <c r="D55" s="62">
        <v>2209.8000000000002</v>
      </c>
      <c r="E55" s="62">
        <v>0</v>
      </c>
      <c r="F55" s="62">
        <v>0</v>
      </c>
      <c r="G55" s="62">
        <v>2209.8000000000002</v>
      </c>
      <c r="H55" s="62">
        <v>2209.8000000000002</v>
      </c>
      <c r="I55" s="62">
        <v>0</v>
      </c>
      <c r="J55" s="62">
        <v>0</v>
      </c>
      <c r="K55" s="62">
        <v>2209.8000000000002</v>
      </c>
      <c r="L55" s="87"/>
    </row>
    <row r="56" spans="1:12" x14ac:dyDescent="0.2">
      <c r="A56" s="170"/>
      <c r="B56" s="171"/>
      <c r="C56" s="61" t="s">
        <v>86</v>
      </c>
      <c r="D56" s="62">
        <v>5479.9</v>
      </c>
      <c r="E56" s="62">
        <v>1459.1</v>
      </c>
      <c r="F56" s="62">
        <v>368.8</v>
      </c>
      <c r="G56" s="62">
        <v>4020.8</v>
      </c>
      <c r="H56" s="62">
        <v>5478.7</v>
      </c>
      <c r="I56" s="62">
        <v>1458.9</v>
      </c>
      <c r="J56" s="62">
        <v>368.8</v>
      </c>
      <c r="K56" s="62">
        <v>4019.8</v>
      </c>
      <c r="L56" s="87"/>
    </row>
    <row r="57" spans="1:12" x14ac:dyDescent="0.2">
      <c r="A57" s="170"/>
      <c r="B57" s="171"/>
      <c r="C57" s="61" t="s">
        <v>87</v>
      </c>
      <c r="D57" s="62">
        <v>4300</v>
      </c>
      <c r="E57" s="62">
        <v>0</v>
      </c>
      <c r="F57" s="62">
        <v>0</v>
      </c>
      <c r="G57" s="62">
        <v>4300</v>
      </c>
      <c r="H57" s="62">
        <v>4300</v>
      </c>
      <c r="I57" s="62">
        <v>0</v>
      </c>
      <c r="J57" s="62">
        <v>0</v>
      </c>
      <c r="K57" s="62">
        <v>4300</v>
      </c>
      <c r="L57" s="87"/>
    </row>
    <row r="58" spans="1:12" x14ac:dyDescent="0.2">
      <c r="A58" s="170"/>
      <c r="B58" s="171"/>
      <c r="C58" s="61" t="s">
        <v>182</v>
      </c>
      <c r="D58" s="62">
        <v>59.7</v>
      </c>
      <c r="E58" s="62">
        <v>0</v>
      </c>
      <c r="F58" s="62">
        <v>0</v>
      </c>
      <c r="G58" s="62">
        <v>59.7</v>
      </c>
      <c r="H58" s="62">
        <v>59.7</v>
      </c>
      <c r="I58" s="62">
        <v>0</v>
      </c>
      <c r="J58" s="62">
        <v>0</v>
      </c>
      <c r="K58" s="62">
        <v>59.7</v>
      </c>
      <c r="L58" s="87"/>
    </row>
    <row r="59" spans="1:12" x14ac:dyDescent="0.2">
      <c r="A59" s="170"/>
      <c r="B59" s="171"/>
      <c r="C59" s="61" t="s">
        <v>96</v>
      </c>
      <c r="D59" s="62">
        <v>309</v>
      </c>
      <c r="E59" s="62">
        <v>0</v>
      </c>
      <c r="F59" s="62">
        <v>0</v>
      </c>
      <c r="G59" s="62">
        <v>309</v>
      </c>
      <c r="H59" s="62">
        <v>308.89999999999998</v>
      </c>
      <c r="I59" s="62">
        <v>0</v>
      </c>
      <c r="J59" s="62">
        <v>0</v>
      </c>
      <c r="K59" s="62">
        <v>308.89999999999998</v>
      </c>
      <c r="L59" s="87"/>
    </row>
    <row r="60" spans="1:12" x14ac:dyDescent="0.2">
      <c r="A60" s="170"/>
      <c r="B60" s="171" t="s">
        <v>347</v>
      </c>
      <c r="C60" s="61" t="s">
        <v>84</v>
      </c>
      <c r="D60" s="62">
        <v>1712.2</v>
      </c>
      <c r="E60" s="62">
        <v>62.8</v>
      </c>
      <c r="F60" s="62">
        <v>61.9</v>
      </c>
      <c r="G60" s="62">
        <v>1649.4</v>
      </c>
      <c r="H60" s="62">
        <v>979.8</v>
      </c>
      <c r="I60" s="62">
        <v>61.5</v>
      </c>
      <c r="J60" s="62">
        <v>60.7</v>
      </c>
      <c r="K60" s="62">
        <v>918.3</v>
      </c>
      <c r="L60" s="87"/>
    </row>
    <row r="61" spans="1:12" x14ac:dyDescent="0.2">
      <c r="A61" s="170"/>
      <c r="B61" s="171"/>
      <c r="C61" s="61" t="s">
        <v>170</v>
      </c>
      <c r="D61" s="62">
        <v>69</v>
      </c>
      <c r="E61" s="62">
        <v>0</v>
      </c>
      <c r="F61" s="62">
        <v>0</v>
      </c>
      <c r="G61" s="62">
        <v>69</v>
      </c>
      <c r="H61" s="62">
        <v>69</v>
      </c>
      <c r="I61" s="62">
        <v>0</v>
      </c>
      <c r="J61" s="62">
        <v>0</v>
      </c>
      <c r="K61" s="62">
        <v>69</v>
      </c>
      <c r="L61" s="87"/>
    </row>
    <row r="62" spans="1:12" x14ac:dyDescent="0.2">
      <c r="A62" s="170"/>
      <c r="B62" s="171"/>
      <c r="C62" s="61" t="s">
        <v>348</v>
      </c>
      <c r="D62" s="62">
        <v>24</v>
      </c>
      <c r="E62" s="62">
        <v>24</v>
      </c>
      <c r="F62" s="62">
        <v>0</v>
      </c>
      <c r="G62" s="62">
        <v>0</v>
      </c>
      <c r="H62" s="62">
        <v>24</v>
      </c>
      <c r="I62" s="62">
        <v>24</v>
      </c>
      <c r="J62" s="62">
        <v>0</v>
      </c>
      <c r="K62" s="62">
        <v>0</v>
      </c>
      <c r="L62" s="87"/>
    </row>
    <row r="63" spans="1:12" x14ac:dyDescent="0.2">
      <c r="A63" s="170"/>
      <c r="B63" s="171"/>
      <c r="C63" s="61" t="s">
        <v>93</v>
      </c>
      <c r="D63" s="62">
        <v>102.5</v>
      </c>
      <c r="E63" s="62">
        <v>102.5</v>
      </c>
      <c r="F63" s="62">
        <v>0</v>
      </c>
      <c r="G63" s="62">
        <v>0</v>
      </c>
      <c r="H63" s="62">
        <v>100.8</v>
      </c>
      <c r="I63" s="62">
        <v>100.8</v>
      </c>
      <c r="J63" s="62">
        <v>0</v>
      </c>
      <c r="K63" s="62">
        <v>0</v>
      </c>
      <c r="L63" s="87"/>
    </row>
    <row r="64" spans="1:12" x14ac:dyDescent="0.2">
      <c r="A64" s="170"/>
      <c r="B64" s="171"/>
      <c r="C64" s="61" t="s">
        <v>86</v>
      </c>
      <c r="D64" s="62">
        <v>14745</v>
      </c>
      <c r="E64" s="62">
        <v>13715.6</v>
      </c>
      <c r="F64" s="62">
        <v>10237.4</v>
      </c>
      <c r="G64" s="62">
        <v>1029.4000000000001</v>
      </c>
      <c r="H64" s="62">
        <v>14084.6</v>
      </c>
      <c r="I64" s="62">
        <v>13095.1</v>
      </c>
      <c r="J64" s="62">
        <v>10157.200000000001</v>
      </c>
      <c r="K64" s="62">
        <v>989.5</v>
      </c>
      <c r="L64" s="87"/>
    </row>
    <row r="65" spans="1:12" x14ac:dyDescent="0.2">
      <c r="A65" s="170"/>
      <c r="B65" s="171"/>
      <c r="C65" s="61" t="s">
        <v>88</v>
      </c>
      <c r="D65" s="62">
        <v>818.2</v>
      </c>
      <c r="E65" s="62">
        <v>809.8</v>
      </c>
      <c r="F65" s="62">
        <v>778</v>
      </c>
      <c r="G65" s="62">
        <v>8.4</v>
      </c>
      <c r="H65" s="62">
        <v>809.8</v>
      </c>
      <c r="I65" s="62">
        <v>809.8</v>
      </c>
      <c r="J65" s="62">
        <v>778</v>
      </c>
      <c r="K65" s="62">
        <v>0</v>
      </c>
      <c r="L65" s="87"/>
    </row>
    <row r="66" spans="1:12" ht="30" x14ac:dyDescent="0.2">
      <c r="A66" s="170"/>
      <c r="B66" s="171"/>
      <c r="C66" s="61" t="s">
        <v>184</v>
      </c>
      <c r="D66" s="62">
        <v>0.6</v>
      </c>
      <c r="E66" s="62">
        <v>0.6</v>
      </c>
      <c r="F66" s="62">
        <v>0.6</v>
      </c>
      <c r="G66" s="62">
        <v>0</v>
      </c>
      <c r="H66" s="62">
        <v>0.6</v>
      </c>
      <c r="I66" s="62">
        <v>0.6</v>
      </c>
      <c r="J66" s="62">
        <v>0.6</v>
      </c>
      <c r="K66" s="62">
        <v>0</v>
      </c>
      <c r="L66" s="87"/>
    </row>
    <row r="67" spans="1:12" x14ac:dyDescent="0.2">
      <c r="A67" s="170"/>
      <c r="B67" s="171"/>
      <c r="C67" s="61" t="s">
        <v>89</v>
      </c>
      <c r="D67" s="62">
        <v>15.9</v>
      </c>
      <c r="E67" s="62">
        <v>15.9</v>
      </c>
      <c r="F67" s="62">
        <v>15.6</v>
      </c>
      <c r="G67" s="62">
        <v>0</v>
      </c>
      <c r="H67" s="62">
        <v>15.5</v>
      </c>
      <c r="I67" s="62">
        <v>15.5</v>
      </c>
      <c r="J67" s="62">
        <v>15.3</v>
      </c>
      <c r="K67" s="62">
        <v>0</v>
      </c>
      <c r="L67" s="87"/>
    </row>
    <row r="68" spans="1:12" ht="30" x14ac:dyDescent="0.2">
      <c r="A68" s="85" t="s">
        <v>65</v>
      </c>
      <c r="B68" s="85"/>
      <c r="C68" s="86"/>
      <c r="D68" s="87">
        <f t="shared" ref="D68:K68" si="1">SUBTOTAL(9,D69:D72)</f>
        <v>1794.8</v>
      </c>
      <c r="E68" s="87">
        <f t="shared" si="1"/>
        <v>1623.6</v>
      </c>
      <c r="F68" s="87">
        <f t="shared" si="1"/>
        <v>1409.6</v>
      </c>
      <c r="G68" s="87">
        <f t="shared" si="1"/>
        <v>171.2</v>
      </c>
      <c r="H68" s="87">
        <f t="shared" si="1"/>
        <v>1791.1</v>
      </c>
      <c r="I68" s="87">
        <f t="shared" si="1"/>
        <v>1619.8999999999999</v>
      </c>
      <c r="J68" s="87">
        <f t="shared" si="1"/>
        <v>1409.6</v>
      </c>
      <c r="K68" s="87">
        <f t="shared" si="1"/>
        <v>171.2</v>
      </c>
      <c r="L68" s="87">
        <f t="shared" ref="L68" si="2">SUM(H68/D68*100)</f>
        <v>99.793848896813003</v>
      </c>
    </row>
    <row r="69" spans="1:12" ht="18" customHeight="1" x14ac:dyDescent="0.2">
      <c r="A69" s="170"/>
      <c r="B69" s="171" t="s">
        <v>345</v>
      </c>
      <c r="C69" s="61" t="s">
        <v>93</v>
      </c>
      <c r="D69" s="62">
        <v>16</v>
      </c>
      <c r="E69" s="62">
        <v>16</v>
      </c>
      <c r="F69" s="62">
        <v>0</v>
      </c>
      <c r="G69" s="62">
        <v>0</v>
      </c>
      <c r="H69" s="62">
        <v>12.3</v>
      </c>
      <c r="I69" s="62">
        <v>12.3</v>
      </c>
      <c r="J69" s="62">
        <v>0</v>
      </c>
      <c r="K69" s="62">
        <v>0</v>
      </c>
      <c r="L69" s="87"/>
    </row>
    <row r="70" spans="1:12" ht="22.15" customHeight="1" x14ac:dyDescent="0.2">
      <c r="A70" s="170"/>
      <c r="B70" s="171"/>
      <c r="C70" s="61" t="s">
        <v>86</v>
      </c>
      <c r="D70" s="62">
        <v>1662</v>
      </c>
      <c r="E70" s="62">
        <v>1607.6</v>
      </c>
      <c r="F70" s="62">
        <v>1409.6</v>
      </c>
      <c r="G70" s="62">
        <v>54.4</v>
      </c>
      <c r="H70" s="62">
        <v>1662</v>
      </c>
      <c r="I70" s="62">
        <v>1607.6</v>
      </c>
      <c r="J70" s="62">
        <v>1409.6</v>
      </c>
      <c r="K70" s="62">
        <v>54.4</v>
      </c>
      <c r="L70" s="87"/>
    </row>
    <row r="71" spans="1:12" ht="19.149999999999999" customHeight="1" x14ac:dyDescent="0.2">
      <c r="A71" s="170"/>
      <c r="B71" s="171"/>
      <c r="C71" s="61" t="s">
        <v>88</v>
      </c>
      <c r="D71" s="62">
        <v>86.8</v>
      </c>
      <c r="E71" s="62">
        <v>0</v>
      </c>
      <c r="F71" s="62">
        <v>0</v>
      </c>
      <c r="G71" s="62">
        <v>86.8</v>
      </c>
      <c r="H71" s="62">
        <v>86.8</v>
      </c>
      <c r="I71" s="62">
        <v>0</v>
      </c>
      <c r="J71" s="62">
        <v>0</v>
      </c>
      <c r="K71" s="62">
        <v>86.8</v>
      </c>
      <c r="L71" s="87"/>
    </row>
    <row r="72" spans="1:12" ht="55.15" customHeight="1" x14ac:dyDescent="0.2">
      <c r="A72" s="170"/>
      <c r="B72" s="81" t="s">
        <v>347</v>
      </c>
      <c r="C72" s="61" t="s">
        <v>86</v>
      </c>
      <c r="D72" s="62">
        <v>30</v>
      </c>
      <c r="E72" s="62">
        <v>0</v>
      </c>
      <c r="F72" s="62">
        <v>0</v>
      </c>
      <c r="G72" s="62">
        <v>30</v>
      </c>
      <c r="H72" s="62">
        <v>30</v>
      </c>
      <c r="I72" s="62">
        <v>0</v>
      </c>
      <c r="J72" s="62">
        <v>0</v>
      </c>
      <c r="K72" s="62">
        <v>30</v>
      </c>
      <c r="L72" s="87"/>
    </row>
    <row r="73" spans="1:12" ht="45" customHeight="1" x14ac:dyDescent="0.2">
      <c r="A73" s="85" t="s">
        <v>97</v>
      </c>
      <c r="B73" s="85"/>
      <c r="C73" s="86"/>
      <c r="D73" s="87">
        <f t="shared" ref="D73:K73" si="3">SUBTOTAL(9,D74:D78)</f>
        <v>3505.6000000000004</v>
      </c>
      <c r="E73" s="87">
        <f t="shared" si="3"/>
        <v>3476.6000000000004</v>
      </c>
      <c r="F73" s="87">
        <f t="shared" si="3"/>
        <v>3014.1</v>
      </c>
      <c r="G73" s="87">
        <f t="shared" si="3"/>
        <v>29</v>
      </c>
      <c r="H73" s="87">
        <f t="shared" si="3"/>
        <v>3501.5000000000005</v>
      </c>
      <c r="I73" s="87">
        <f t="shared" si="3"/>
        <v>3472.5</v>
      </c>
      <c r="J73" s="87">
        <f t="shared" si="3"/>
        <v>3012.9</v>
      </c>
      <c r="K73" s="87">
        <f t="shared" si="3"/>
        <v>29</v>
      </c>
      <c r="L73" s="87">
        <f t="shared" ref="L73" si="4">SUM(H73/D73*100)</f>
        <v>99.88304427202192</v>
      </c>
    </row>
    <row r="74" spans="1:12" x14ac:dyDescent="0.2">
      <c r="A74" s="170"/>
      <c r="B74" s="171" t="s">
        <v>338</v>
      </c>
      <c r="C74" s="61" t="s">
        <v>85</v>
      </c>
      <c r="D74" s="62">
        <v>2673.4</v>
      </c>
      <c r="E74" s="62">
        <v>2663.7</v>
      </c>
      <c r="F74" s="62">
        <v>2487.5</v>
      </c>
      <c r="G74" s="62">
        <v>9.6999999999999993</v>
      </c>
      <c r="H74" s="62">
        <v>2673.4</v>
      </c>
      <c r="I74" s="62">
        <v>2663.7</v>
      </c>
      <c r="J74" s="62">
        <v>2487.5</v>
      </c>
      <c r="K74" s="62">
        <v>9.6999999999999993</v>
      </c>
      <c r="L74" s="87"/>
    </row>
    <row r="75" spans="1:12" ht="30" x14ac:dyDescent="0.2">
      <c r="A75" s="170"/>
      <c r="B75" s="171"/>
      <c r="C75" s="61" t="s">
        <v>188</v>
      </c>
      <c r="D75" s="62">
        <v>3.4</v>
      </c>
      <c r="E75" s="62">
        <v>3.4</v>
      </c>
      <c r="F75" s="62">
        <v>3.4</v>
      </c>
      <c r="G75" s="62">
        <v>0</v>
      </c>
      <c r="H75" s="62">
        <v>3.4</v>
      </c>
      <c r="I75" s="62">
        <v>3.4</v>
      </c>
      <c r="J75" s="62">
        <v>3.4</v>
      </c>
      <c r="K75" s="62">
        <v>0</v>
      </c>
      <c r="L75" s="87"/>
    </row>
    <row r="76" spans="1:12" x14ac:dyDescent="0.2">
      <c r="A76" s="170"/>
      <c r="B76" s="171"/>
      <c r="C76" s="61" t="s">
        <v>93</v>
      </c>
      <c r="D76" s="62">
        <v>144.5</v>
      </c>
      <c r="E76" s="62">
        <v>144.5</v>
      </c>
      <c r="F76" s="62">
        <v>18.7</v>
      </c>
      <c r="G76" s="62">
        <v>0</v>
      </c>
      <c r="H76" s="62">
        <v>140.80000000000001</v>
      </c>
      <c r="I76" s="62">
        <v>140.80000000000001</v>
      </c>
      <c r="J76" s="62">
        <v>17.5</v>
      </c>
      <c r="K76" s="62">
        <v>0</v>
      </c>
      <c r="L76" s="87"/>
    </row>
    <row r="77" spans="1:12" x14ac:dyDescent="0.2">
      <c r="A77" s="170"/>
      <c r="B77" s="171"/>
      <c r="C77" s="61" t="s">
        <v>86</v>
      </c>
      <c r="D77" s="62">
        <v>652.5</v>
      </c>
      <c r="E77" s="62">
        <v>633.20000000000005</v>
      </c>
      <c r="F77" s="62">
        <v>473.3</v>
      </c>
      <c r="G77" s="62">
        <v>19.3</v>
      </c>
      <c r="H77" s="62">
        <v>652.1</v>
      </c>
      <c r="I77" s="62">
        <v>632.79999999999995</v>
      </c>
      <c r="J77" s="62">
        <v>473.3</v>
      </c>
      <c r="K77" s="62">
        <v>19.3</v>
      </c>
      <c r="L77" s="87"/>
    </row>
    <row r="78" spans="1:12" x14ac:dyDescent="0.2">
      <c r="A78" s="170"/>
      <c r="B78" s="171"/>
      <c r="C78" s="61" t="s">
        <v>88</v>
      </c>
      <c r="D78" s="62">
        <v>31.8</v>
      </c>
      <c r="E78" s="62">
        <v>31.8</v>
      </c>
      <c r="F78" s="62">
        <v>31.2</v>
      </c>
      <c r="G78" s="62">
        <v>0</v>
      </c>
      <c r="H78" s="62">
        <v>31.8</v>
      </c>
      <c r="I78" s="62">
        <v>31.8</v>
      </c>
      <c r="J78" s="62">
        <v>31.2</v>
      </c>
      <c r="K78" s="62">
        <v>0</v>
      </c>
      <c r="L78" s="87"/>
    </row>
    <row r="79" spans="1:12" ht="30" x14ac:dyDescent="0.2">
      <c r="A79" s="85" t="s">
        <v>15</v>
      </c>
      <c r="B79" s="85"/>
      <c r="C79" s="86"/>
      <c r="D79" s="87">
        <f t="shared" ref="D79:K79" si="5">SUBTOTAL(9,D80:D84)</f>
        <v>4497.9000000000005</v>
      </c>
      <c r="E79" s="87">
        <f t="shared" si="5"/>
        <v>4447.7000000000007</v>
      </c>
      <c r="F79" s="87">
        <f t="shared" si="5"/>
        <v>3936</v>
      </c>
      <c r="G79" s="87">
        <f t="shared" si="5"/>
        <v>50.2</v>
      </c>
      <c r="H79" s="87">
        <f t="shared" si="5"/>
        <v>4492.4000000000005</v>
      </c>
      <c r="I79" s="87">
        <f t="shared" si="5"/>
        <v>4442.2</v>
      </c>
      <c r="J79" s="87">
        <f t="shared" si="5"/>
        <v>3930.8999999999996</v>
      </c>
      <c r="K79" s="87">
        <f t="shared" si="5"/>
        <v>50.2</v>
      </c>
      <c r="L79" s="87">
        <f t="shared" ref="L79" si="6">SUM(H79/D79*100)</f>
        <v>99.877720714111035</v>
      </c>
    </row>
    <row r="80" spans="1:12" x14ac:dyDescent="0.2">
      <c r="A80" s="170"/>
      <c r="B80" s="171" t="s">
        <v>338</v>
      </c>
      <c r="C80" s="61" t="s">
        <v>85</v>
      </c>
      <c r="D80" s="62">
        <v>3093.5</v>
      </c>
      <c r="E80" s="62">
        <v>3065.4</v>
      </c>
      <c r="F80" s="62">
        <v>2922.5</v>
      </c>
      <c r="G80" s="62">
        <v>28.1</v>
      </c>
      <c r="H80" s="62">
        <v>3093.5</v>
      </c>
      <c r="I80" s="62">
        <v>3065.4</v>
      </c>
      <c r="J80" s="62">
        <v>2922.5</v>
      </c>
      <c r="K80" s="62">
        <v>28.1</v>
      </c>
      <c r="L80" s="87"/>
    </row>
    <row r="81" spans="1:12" ht="30" x14ac:dyDescent="0.2">
      <c r="A81" s="170"/>
      <c r="B81" s="171"/>
      <c r="C81" s="61" t="s">
        <v>188</v>
      </c>
      <c r="D81" s="62">
        <v>14.8</v>
      </c>
      <c r="E81" s="62">
        <v>14.8</v>
      </c>
      <c r="F81" s="62">
        <v>14.6</v>
      </c>
      <c r="G81" s="62">
        <v>0</v>
      </c>
      <c r="H81" s="62">
        <v>14.8</v>
      </c>
      <c r="I81" s="62">
        <v>14.8</v>
      </c>
      <c r="J81" s="62">
        <v>14.6</v>
      </c>
      <c r="K81" s="62">
        <v>0</v>
      </c>
      <c r="L81" s="87"/>
    </row>
    <row r="82" spans="1:12" x14ac:dyDescent="0.2">
      <c r="A82" s="170"/>
      <c r="B82" s="171"/>
      <c r="C82" s="61" t="s">
        <v>93</v>
      </c>
      <c r="D82" s="62">
        <v>183</v>
      </c>
      <c r="E82" s="62">
        <v>183</v>
      </c>
      <c r="F82" s="62">
        <v>21.9</v>
      </c>
      <c r="G82" s="62">
        <v>0</v>
      </c>
      <c r="H82" s="62">
        <v>183</v>
      </c>
      <c r="I82" s="62">
        <v>183</v>
      </c>
      <c r="J82" s="62">
        <v>21.9</v>
      </c>
      <c r="K82" s="62">
        <v>0</v>
      </c>
      <c r="L82" s="87"/>
    </row>
    <row r="83" spans="1:12" x14ac:dyDescent="0.2">
      <c r="A83" s="170"/>
      <c r="B83" s="171"/>
      <c r="C83" s="61" t="s">
        <v>86</v>
      </c>
      <c r="D83" s="62">
        <v>1104.3</v>
      </c>
      <c r="E83" s="62">
        <v>1082.2</v>
      </c>
      <c r="F83" s="62">
        <v>876.2</v>
      </c>
      <c r="G83" s="62">
        <v>22.1</v>
      </c>
      <c r="H83" s="62">
        <v>1103.9000000000001</v>
      </c>
      <c r="I83" s="62">
        <v>1081.8</v>
      </c>
      <c r="J83" s="62">
        <v>876.2</v>
      </c>
      <c r="K83" s="62">
        <v>22.1</v>
      </c>
      <c r="L83" s="87"/>
    </row>
    <row r="84" spans="1:12" x14ac:dyDescent="0.2">
      <c r="A84" s="170"/>
      <c r="B84" s="171"/>
      <c r="C84" s="61" t="s">
        <v>88</v>
      </c>
      <c r="D84" s="62">
        <v>102.3</v>
      </c>
      <c r="E84" s="62">
        <v>102.3</v>
      </c>
      <c r="F84" s="62">
        <v>100.8</v>
      </c>
      <c r="G84" s="62">
        <v>0</v>
      </c>
      <c r="H84" s="62">
        <v>97.2</v>
      </c>
      <c r="I84" s="62">
        <v>97.2</v>
      </c>
      <c r="J84" s="62">
        <v>95.7</v>
      </c>
      <c r="K84" s="62">
        <v>0</v>
      </c>
      <c r="L84" s="87"/>
    </row>
    <row r="85" spans="1:12" ht="30" x14ac:dyDescent="0.2">
      <c r="A85" s="85" t="s">
        <v>185</v>
      </c>
      <c r="B85" s="85"/>
      <c r="C85" s="86"/>
      <c r="D85" s="87">
        <f t="shared" ref="D85:K85" si="7">SUBTOTAL(9,D86:D90)</f>
        <v>3893.7</v>
      </c>
      <c r="E85" s="87">
        <f t="shared" si="7"/>
        <v>3846.5999999999995</v>
      </c>
      <c r="F85" s="87">
        <f t="shared" si="7"/>
        <v>3366.2000000000003</v>
      </c>
      <c r="G85" s="87">
        <f t="shared" si="7"/>
        <v>47.099999999999994</v>
      </c>
      <c r="H85" s="87">
        <f t="shared" si="7"/>
        <v>3887.2000000000003</v>
      </c>
      <c r="I85" s="87">
        <f t="shared" si="7"/>
        <v>3840.1</v>
      </c>
      <c r="J85" s="87">
        <f t="shared" si="7"/>
        <v>3366.2000000000003</v>
      </c>
      <c r="K85" s="87">
        <f t="shared" si="7"/>
        <v>47.099999999999994</v>
      </c>
      <c r="L85" s="87">
        <f t="shared" ref="L85" si="8">SUM(H85/D85*100)</f>
        <v>99.833063666949187</v>
      </c>
    </row>
    <row r="86" spans="1:12" x14ac:dyDescent="0.2">
      <c r="A86" s="170"/>
      <c r="B86" s="171" t="s">
        <v>338</v>
      </c>
      <c r="C86" s="61" t="s">
        <v>85</v>
      </c>
      <c r="D86" s="62">
        <v>2643.4</v>
      </c>
      <c r="E86" s="62">
        <v>2629.2</v>
      </c>
      <c r="F86" s="62">
        <v>2506.6</v>
      </c>
      <c r="G86" s="62">
        <v>14.2</v>
      </c>
      <c r="H86" s="62">
        <v>2643.4</v>
      </c>
      <c r="I86" s="62">
        <v>2629.2</v>
      </c>
      <c r="J86" s="62">
        <v>2506.6</v>
      </c>
      <c r="K86" s="62">
        <v>14.2</v>
      </c>
      <c r="L86" s="87"/>
    </row>
    <row r="87" spans="1:12" ht="30" x14ac:dyDescent="0.2">
      <c r="A87" s="170"/>
      <c r="B87" s="171"/>
      <c r="C87" s="61" t="s">
        <v>188</v>
      </c>
      <c r="D87" s="62">
        <v>13.9</v>
      </c>
      <c r="E87" s="62">
        <v>13.9</v>
      </c>
      <c r="F87" s="62">
        <v>13.8</v>
      </c>
      <c r="G87" s="62">
        <v>0</v>
      </c>
      <c r="H87" s="62">
        <v>13.9</v>
      </c>
      <c r="I87" s="62">
        <v>13.9</v>
      </c>
      <c r="J87" s="62">
        <v>13.8</v>
      </c>
      <c r="K87" s="62">
        <v>0</v>
      </c>
      <c r="L87" s="87"/>
    </row>
    <row r="88" spans="1:12" x14ac:dyDescent="0.2">
      <c r="A88" s="170"/>
      <c r="B88" s="171"/>
      <c r="C88" s="61" t="s">
        <v>93</v>
      </c>
      <c r="D88" s="62">
        <v>183.2</v>
      </c>
      <c r="E88" s="62">
        <v>183.2</v>
      </c>
      <c r="F88" s="62">
        <v>22.3</v>
      </c>
      <c r="G88" s="62">
        <v>0</v>
      </c>
      <c r="H88" s="62">
        <v>176.8</v>
      </c>
      <c r="I88" s="62">
        <v>176.8</v>
      </c>
      <c r="J88" s="62">
        <v>22.3</v>
      </c>
      <c r="K88" s="62">
        <v>0</v>
      </c>
      <c r="L88" s="87"/>
    </row>
    <row r="89" spans="1:12" x14ac:dyDescent="0.2">
      <c r="A89" s="170"/>
      <c r="B89" s="171"/>
      <c r="C89" s="61" t="s">
        <v>86</v>
      </c>
      <c r="D89" s="62">
        <v>1034</v>
      </c>
      <c r="E89" s="62">
        <v>1001.1</v>
      </c>
      <c r="F89" s="62">
        <v>804.6</v>
      </c>
      <c r="G89" s="62">
        <v>32.9</v>
      </c>
      <c r="H89" s="62">
        <v>1033.9000000000001</v>
      </c>
      <c r="I89" s="62">
        <v>1001</v>
      </c>
      <c r="J89" s="62">
        <v>804.6</v>
      </c>
      <c r="K89" s="62">
        <v>32.9</v>
      </c>
      <c r="L89" s="87"/>
    </row>
    <row r="90" spans="1:12" x14ac:dyDescent="0.2">
      <c r="A90" s="170"/>
      <c r="B90" s="171"/>
      <c r="C90" s="61" t="s">
        <v>88</v>
      </c>
      <c r="D90" s="62">
        <v>19.2</v>
      </c>
      <c r="E90" s="62">
        <v>19.2</v>
      </c>
      <c r="F90" s="62">
        <v>18.899999999999999</v>
      </c>
      <c r="G90" s="62">
        <v>0</v>
      </c>
      <c r="H90" s="62">
        <v>19.2</v>
      </c>
      <c r="I90" s="62">
        <v>19.2</v>
      </c>
      <c r="J90" s="62">
        <v>18.899999999999999</v>
      </c>
      <c r="K90" s="62">
        <v>0</v>
      </c>
      <c r="L90" s="87"/>
    </row>
    <row r="91" spans="1:12" ht="45" x14ac:dyDescent="0.2">
      <c r="A91" s="85" t="s">
        <v>349</v>
      </c>
      <c r="B91" s="85"/>
      <c r="C91" s="86"/>
      <c r="D91" s="87">
        <f t="shared" ref="D91:K91" si="9">SUBTOTAL(9,D92:D96)</f>
        <v>4778.9000000000005</v>
      </c>
      <c r="E91" s="87">
        <f t="shared" si="9"/>
        <v>4759.1000000000004</v>
      </c>
      <c r="F91" s="87">
        <f t="shared" si="9"/>
        <v>4230.8999999999996</v>
      </c>
      <c r="G91" s="87">
        <f t="shared" si="9"/>
        <v>19.799999999999997</v>
      </c>
      <c r="H91" s="87">
        <f t="shared" si="9"/>
        <v>4761.7</v>
      </c>
      <c r="I91" s="87">
        <f t="shared" si="9"/>
        <v>4741.9000000000005</v>
      </c>
      <c r="J91" s="87">
        <f t="shared" si="9"/>
        <v>4230.8999999999996</v>
      </c>
      <c r="K91" s="87">
        <f t="shared" si="9"/>
        <v>19.799999999999997</v>
      </c>
      <c r="L91" s="87">
        <f t="shared" ref="L91" si="10">SUM(H91/D91*100)</f>
        <v>99.640084538282863</v>
      </c>
    </row>
    <row r="92" spans="1:12" x14ac:dyDescent="0.2">
      <c r="A92" s="170"/>
      <c r="B92" s="171" t="s">
        <v>338</v>
      </c>
      <c r="C92" s="61" t="s">
        <v>85</v>
      </c>
      <c r="D92" s="62">
        <v>3241.8</v>
      </c>
      <c r="E92" s="62">
        <v>3233.9</v>
      </c>
      <c r="F92" s="62">
        <v>3056.4</v>
      </c>
      <c r="G92" s="62">
        <v>7.9</v>
      </c>
      <c r="H92" s="62">
        <v>3241.8</v>
      </c>
      <c r="I92" s="62">
        <v>3233.9</v>
      </c>
      <c r="J92" s="62">
        <v>3056.4</v>
      </c>
      <c r="K92" s="62">
        <v>7.9</v>
      </c>
      <c r="L92" s="87"/>
    </row>
    <row r="93" spans="1:12" x14ac:dyDescent="0.2">
      <c r="A93" s="170"/>
      <c r="B93" s="171"/>
      <c r="C93" s="61" t="s">
        <v>93</v>
      </c>
      <c r="D93" s="62">
        <v>122</v>
      </c>
      <c r="E93" s="62">
        <v>122</v>
      </c>
      <c r="F93" s="62">
        <v>0</v>
      </c>
      <c r="G93" s="62">
        <v>0</v>
      </c>
      <c r="H93" s="62">
        <v>105.8</v>
      </c>
      <c r="I93" s="62">
        <v>105.8</v>
      </c>
      <c r="J93" s="62">
        <v>0</v>
      </c>
      <c r="K93" s="62">
        <v>0</v>
      </c>
      <c r="L93" s="87"/>
    </row>
    <row r="94" spans="1:12" x14ac:dyDescent="0.2">
      <c r="A94" s="170"/>
      <c r="B94" s="171"/>
      <c r="C94" s="61" t="s">
        <v>86</v>
      </c>
      <c r="D94" s="62">
        <v>1251.4000000000001</v>
      </c>
      <c r="E94" s="62">
        <v>1239.9000000000001</v>
      </c>
      <c r="F94" s="62">
        <v>1014</v>
      </c>
      <c r="G94" s="62">
        <v>11.5</v>
      </c>
      <c r="H94" s="62">
        <v>1250.4000000000001</v>
      </c>
      <c r="I94" s="62">
        <v>1238.9000000000001</v>
      </c>
      <c r="J94" s="62">
        <v>1014</v>
      </c>
      <c r="K94" s="62">
        <v>11.5</v>
      </c>
      <c r="L94" s="87"/>
    </row>
    <row r="95" spans="1:12" x14ac:dyDescent="0.2">
      <c r="A95" s="170"/>
      <c r="B95" s="171"/>
      <c r="C95" s="61" t="s">
        <v>88</v>
      </c>
      <c r="D95" s="62">
        <v>163.30000000000001</v>
      </c>
      <c r="E95" s="62">
        <v>163.30000000000001</v>
      </c>
      <c r="F95" s="62">
        <v>160.5</v>
      </c>
      <c r="G95" s="62">
        <v>0</v>
      </c>
      <c r="H95" s="62">
        <v>163.30000000000001</v>
      </c>
      <c r="I95" s="62">
        <v>163.30000000000001</v>
      </c>
      <c r="J95" s="62">
        <v>160.5</v>
      </c>
      <c r="K95" s="62">
        <v>0</v>
      </c>
      <c r="L95" s="87"/>
    </row>
    <row r="96" spans="1:12" ht="60" x14ac:dyDescent="0.2">
      <c r="A96" s="170"/>
      <c r="B96" s="81" t="s">
        <v>344</v>
      </c>
      <c r="C96" s="61" t="s">
        <v>189</v>
      </c>
      <c r="D96" s="62">
        <v>0.4</v>
      </c>
      <c r="E96" s="62">
        <v>0</v>
      </c>
      <c r="F96" s="62">
        <v>0</v>
      </c>
      <c r="G96" s="62">
        <v>0.4</v>
      </c>
      <c r="H96" s="62">
        <v>0.4</v>
      </c>
      <c r="I96" s="62">
        <v>0</v>
      </c>
      <c r="J96" s="62">
        <v>0</v>
      </c>
      <c r="K96" s="62">
        <v>0.4</v>
      </c>
      <c r="L96" s="87"/>
    </row>
    <row r="97" spans="1:12" ht="48" customHeight="1" x14ac:dyDescent="0.2">
      <c r="A97" s="85" t="s">
        <v>350</v>
      </c>
      <c r="B97" s="85"/>
      <c r="C97" s="86"/>
      <c r="D97" s="87">
        <f t="shared" ref="D97:K97" si="11">SUBTOTAL(9,D98:D102)</f>
        <v>3540.6</v>
      </c>
      <c r="E97" s="87">
        <f t="shared" si="11"/>
        <v>3492.4</v>
      </c>
      <c r="F97" s="87">
        <f t="shared" si="11"/>
        <v>3069.2000000000003</v>
      </c>
      <c r="G97" s="87">
        <f t="shared" si="11"/>
        <v>48.2</v>
      </c>
      <c r="H97" s="87">
        <f t="shared" si="11"/>
        <v>3525.2999999999997</v>
      </c>
      <c r="I97" s="87">
        <f t="shared" si="11"/>
        <v>3477.1</v>
      </c>
      <c r="J97" s="87">
        <f t="shared" si="11"/>
        <v>3068.9</v>
      </c>
      <c r="K97" s="87">
        <f t="shared" si="11"/>
        <v>48.2</v>
      </c>
      <c r="L97" s="87">
        <f t="shared" ref="L97" si="12">SUM(H97/D97*100)</f>
        <v>99.567869852567355</v>
      </c>
    </row>
    <row r="98" spans="1:12" x14ac:dyDescent="0.2">
      <c r="A98" s="170"/>
      <c r="B98" s="171" t="s">
        <v>338</v>
      </c>
      <c r="C98" s="61" t="s">
        <v>85</v>
      </c>
      <c r="D98" s="62">
        <v>1950.3</v>
      </c>
      <c r="E98" s="62">
        <v>1950.3</v>
      </c>
      <c r="F98" s="62">
        <v>1846.4</v>
      </c>
      <c r="G98" s="62">
        <v>0</v>
      </c>
      <c r="H98" s="62">
        <v>1950.3</v>
      </c>
      <c r="I98" s="62">
        <v>1950.3</v>
      </c>
      <c r="J98" s="62">
        <v>1846.4</v>
      </c>
      <c r="K98" s="62">
        <v>0</v>
      </c>
      <c r="L98" s="87"/>
    </row>
    <row r="99" spans="1:12" ht="30" x14ac:dyDescent="0.2">
      <c r="A99" s="170"/>
      <c r="B99" s="171"/>
      <c r="C99" s="61" t="s">
        <v>188</v>
      </c>
      <c r="D99" s="62">
        <v>16.3</v>
      </c>
      <c r="E99" s="62">
        <v>16.3</v>
      </c>
      <c r="F99" s="62">
        <v>16</v>
      </c>
      <c r="G99" s="62">
        <v>0</v>
      </c>
      <c r="H99" s="62">
        <v>16.3</v>
      </c>
      <c r="I99" s="62">
        <v>16.3</v>
      </c>
      <c r="J99" s="62">
        <v>16</v>
      </c>
      <c r="K99" s="62">
        <v>0</v>
      </c>
      <c r="L99" s="87"/>
    </row>
    <row r="100" spans="1:12" x14ac:dyDescent="0.2">
      <c r="A100" s="170"/>
      <c r="B100" s="171"/>
      <c r="C100" s="61" t="s">
        <v>93</v>
      </c>
      <c r="D100" s="62">
        <v>98.1</v>
      </c>
      <c r="E100" s="62">
        <v>98.1</v>
      </c>
      <c r="F100" s="62">
        <v>9.8000000000000007</v>
      </c>
      <c r="G100" s="62">
        <v>0</v>
      </c>
      <c r="H100" s="62">
        <v>85.6</v>
      </c>
      <c r="I100" s="62">
        <v>85.6</v>
      </c>
      <c r="J100" s="62">
        <v>9.5</v>
      </c>
      <c r="K100" s="62">
        <v>0</v>
      </c>
      <c r="L100" s="87"/>
    </row>
    <row r="101" spans="1:12" x14ac:dyDescent="0.2">
      <c r="A101" s="170"/>
      <c r="B101" s="171"/>
      <c r="C101" s="61" t="s">
        <v>86</v>
      </c>
      <c r="D101" s="62">
        <v>1444</v>
      </c>
      <c r="E101" s="62">
        <v>1395.8</v>
      </c>
      <c r="F101" s="62">
        <v>1165.5999999999999</v>
      </c>
      <c r="G101" s="62">
        <v>48.2</v>
      </c>
      <c r="H101" s="62">
        <v>1441.2</v>
      </c>
      <c r="I101" s="62">
        <v>1393</v>
      </c>
      <c r="J101" s="62">
        <v>1165.5999999999999</v>
      </c>
      <c r="K101" s="62">
        <v>48.2</v>
      </c>
      <c r="L101" s="87"/>
    </row>
    <row r="102" spans="1:12" x14ac:dyDescent="0.2">
      <c r="A102" s="170"/>
      <c r="B102" s="171"/>
      <c r="C102" s="61" t="s">
        <v>88</v>
      </c>
      <c r="D102" s="62">
        <v>31.9</v>
      </c>
      <c r="E102" s="62">
        <v>31.9</v>
      </c>
      <c r="F102" s="62">
        <v>31.4</v>
      </c>
      <c r="G102" s="62">
        <v>0</v>
      </c>
      <c r="H102" s="62">
        <v>31.9</v>
      </c>
      <c r="I102" s="62">
        <v>31.9</v>
      </c>
      <c r="J102" s="62">
        <v>31.4</v>
      </c>
      <c r="K102" s="62">
        <v>0</v>
      </c>
      <c r="L102" s="87"/>
    </row>
    <row r="103" spans="1:12" ht="48" customHeight="1" x14ac:dyDescent="0.2">
      <c r="A103" s="85" t="s">
        <v>351</v>
      </c>
      <c r="B103" s="85"/>
      <c r="C103" s="86"/>
      <c r="D103" s="87">
        <f t="shared" ref="D103:K103" si="13">SUBTOTAL(9,D104:D108)</f>
        <v>1166.9000000000001</v>
      </c>
      <c r="E103" s="87">
        <f t="shared" si="13"/>
        <v>1162.9000000000001</v>
      </c>
      <c r="F103" s="87">
        <f t="shared" si="13"/>
        <v>977.69999999999993</v>
      </c>
      <c r="G103" s="87">
        <f t="shared" si="13"/>
        <v>4</v>
      </c>
      <c r="H103" s="87">
        <f t="shared" si="13"/>
        <v>1157.5</v>
      </c>
      <c r="I103" s="87">
        <f t="shared" si="13"/>
        <v>1153.5</v>
      </c>
      <c r="J103" s="87">
        <f t="shared" si="13"/>
        <v>977.3</v>
      </c>
      <c r="K103" s="87">
        <f t="shared" si="13"/>
        <v>4</v>
      </c>
      <c r="L103" s="87">
        <f t="shared" ref="L103" si="14">SUM(H103/D103*100)</f>
        <v>99.194446824920718</v>
      </c>
    </row>
    <row r="104" spans="1:12" x14ac:dyDescent="0.2">
      <c r="A104" s="170"/>
      <c r="B104" s="171" t="s">
        <v>338</v>
      </c>
      <c r="C104" s="61" t="s">
        <v>85</v>
      </c>
      <c r="D104" s="62">
        <v>481.9</v>
      </c>
      <c r="E104" s="62">
        <v>481.9</v>
      </c>
      <c r="F104" s="62">
        <v>465</v>
      </c>
      <c r="G104" s="62">
        <v>0</v>
      </c>
      <c r="H104" s="62">
        <v>481.9</v>
      </c>
      <c r="I104" s="62">
        <v>481.9</v>
      </c>
      <c r="J104" s="62">
        <v>465</v>
      </c>
      <c r="K104" s="62">
        <v>0</v>
      </c>
      <c r="L104" s="87"/>
    </row>
    <row r="105" spans="1:12" ht="30" x14ac:dyDescent="0.2">
      <c r="A105" s="170"/>
      <c r="B105" s="171"/>
      <c r="C105" s="61" t="s">
        <v>188</v>
      </c>
      <c r="D105" s="62">
        <v>2.9</v>
      </c>
      <c r="E105" s="62">
        <v>2.9</v>
      </c>
      <c r="F105" s="62">
        <v>2.9</v>
      </c>
      <c r="G105" s="62">
        <v>0</v>
      </c>
      <c r="H105" s="62">
        <v>2.9</v>
      </c>
      <c r="I105" s="62">
        <v>2.9</v>
      </c>
      <c r="J105" s="62">
        <v>2.9</v>
      </c>
      <c r="K105" s="62">
        <v>0</v>
      </c>
      <c r="L105" s="87"/>
    </row>
    <row r="106" spans="1:12" x14ac:dyDescent="0.2">
      <c r="A106" s="170"/>
      <c r="B106" s="171"/>
      <c r="C106" s="61" t="s">
        <v>93</v>
      </c>
      <c r="D106" s="62">
        <v>54.7</v>
      </c>
      <c r="E106" s="62">
        <v>54.7</v>
      </c>
      <c r="F106" s="62">
        <v>6.3</v>
      </c>
      <c r="G106" s="62">
        <v>0</v>
      </c>
      <c r="H106" s="62">
        <v>48.2</v>
      </c>
      <c r="I106" s="62">
        <v>48.2</v>
      </c>
      <c r="J106" s="62">
        <v>5.9</v>
      </c>
      <c r="K106" s="62">
        <v>0</v>
      </c>
      <c r="L106" s="87"/>
    </row>
    <row r="107" spans="1:12" x14ac:dyDescent="0.2">
      <c r="A107" s="170"/>
      <c r="B107" s="171"/>
      <c r="C107" s="61" t="s">
        <v>86</v>
      </c>
      <c r="D107" s="62">
        <v>617.4</v>
      </c>
      <c r="E107" s="62">
        <v>613.4</v>
      </c>
      <c r="F107" s="62">
        <v>493.6</v>
      </c>
      <c r="G107" s="62">
        <v>4</v>
      </c>
      <c r="H107" s="62">
        <v>614.5</v>
      </c>
      <c r="I107" s="62">
        <v>610.5</v>
      </c>
      <c r="J107" s="62">
        <v>493.6</v>
      </c>
      <c r="K107" s="62">
        <v>4</v>
      </c>
      <c r="L107" s="87"/>
    </row>
    <row r="108" spans="1:12" x14ac:dyDescent="0.2">
      <c r="A108" s="170"/>
      <c r="B108" s="171"/>
      <c r="C108" s="61" t="s">
        <v>88</v>
      </c>
      <c r="D108" s="62">
        <v>10</v>
      </c>
      <c r="E108" s="62">
        <v>10</v>
      </c>
      <c r="F108" s="62">
        <v>9.9</v>
      </c>
      <c r="G108" s="62">
        <v>0</v>
      </c>
      <c r="H108" s="62">
        <v>10</v>
      </c>
      <c r="I108" s="62">
        <v>10</v>
      </c>
      <c r="J108" s="62">
        <v>9.9</v>
      </c>
      <c r="K108" s="62">
        <v>0</v>
      </c>
      <c r="L108" s="87"/>
    </row>
    <row r="109" spans="1:12" ht="30" x14ac:dyDescent="0.2">
      <c r="A109" s="85" t="s">
        <v>352</v>
      </c>
      <c r="B109" s="85"/>
      <c r="C109" s="86"/>
      <c r="D109" s="87">
        <f t="shared" ref="D109:K109" si="15">SUBTOTAL(9,D110:D114)</f>
        <v>3641.4</v>
      </c>
      <c r="E109" s="87">
        <f t="shared" si="15"/>
        <v>3605.5</v>
      </c>
      <c r="F109" s="87">
        <f t="shared" si="15"/>
        <v>3265</v>
      </c>
      <c r="G109" s="87">
        <f t="shared" si="15"/>
        <v>35.9</v>
      </c>
      <c r="H109" s="87">
        <f t="shared" si="15"/>
        <v>3634.9</v>
      </c>
      <c r="I109" s="87">
        <f t="shared" si="15"/>
        <v>3599.4</v>
      </c>
      <c r="J109" s="87">
        <f t="shared" si="15"/>
        <v>3264.9</v>
      </c>
      <c r="K109" s="87">
        <f t="shared" si="15"/>
        <v>35.5</v>
      </c>
      <c r="L109" s="87">
        <f t="shared" ref="L109" si="16">SUM(H109/D109*100)</f>
        <v>99.821497226341521</v>
      </c>
    </row>
    <row r="110" spans="1:12" x14ac:dyDescent="0.2">
      <c r="A110" s="170"/>
      <c r="B110" s="171" t="s">
        <v>338</v>
      </c>
      <c r="C110" s="61" t="s">
        <v>85</v>
      </c>
      <c r="D110" s="62">
        <v>1949.8</v>
      </c>
      <c r="E110" s="62">
        <v>1939.7</v>
      </c>
      <c r="F110" s="62">
        <v>1869.2</v>
      </c>
      <c r="G110" s="62">
        <v>10.1</v>
      </c>
      <c r="H110" s="62">
        <v>1949.8</v>
      </c>
      <c r="I110" s="62">
        <v>1939.7</v>
      </c>
      <c r="J110" s="62">
        <v>1869.2</v>
      </c>
      <c r="K110" s="62">
        <v>10.1</v>
      </c>
      <c r="L110" s="87"/>
    </row>
    <row r="111" spans="1:12" ht="30" x14ac:dyDescent="0.2">
      <c r="A111" s="170"/>
      <c r="B111" s="171"/>
      <c r="C111" s="61" t="s">
        <v>188</v>
      </c>
      <c r="D111" s="62">
        <v>29.5</v>
      </c>
      <c r="E111" s="62">
        <v>29.5</v>
      </c>
      <c r="F111" s="62">
        <v>29.1</v>
      </c>
      <c r="G111" s="62">
        <v>0</v>
      </c>
      <c r="H111" s="62">
        <v>29.5</v>
      </c>
      <c r="I111" s="62">
        <v>29.5</v>
      </c>
      <c r="J111" s="62">
        <v>29.1</v>
      </c>
      <c r="K111" s="62">
        <v>0</v>
      </c>
      <c r="L111" s="87"/>
    </row>
    <row r="112" spans="1:12" x14ac:dyDescent="0.2">
      <c r="A112" s="170"/>
      <c r="B112" s="171"/>
      <c r="C112" s="61" t="s">
        <v>93</v>
      </c>
      <c r="D112" s="62">
        <v>122.6</v>
      </c>
      <c r="E112" s="62">
        <v>122.6</v>
      </c>
      <c r="F112" s="62">
        <v>12.4</v>
      </c>
      <c r="G112" s="62">
        <v>0</v>
      </c>
      <c r="H112" s="62">
        <v>118.7</v>
      </c>
      <c r="I112" s="62">
        <v>118.7</v>
      </c>
      <c r="J112" s="62">
        <v>12.4</v>
      </c>
      <c r="K112" s="62">
        <v>0</v>
      </c>
      <c r="L112" s="87"/>
    </row>
    <row r="113" spans="1:12" x14ac:dyDescent="0.2">
      <c r="A113" s="170"/>
      <c r="B113" s="171"/>
      <c r="C113" s="61" t="s">
        <v>86</v>
      </c>
      <c r="D113" s="62">
        <v>1440.9</v>
      </c>
      <c r="E113" s="62">
        <v>1415.1</v>
      </c>
      <c r="F113" s="62">
        <v>1257.0999999999999</v>
      </c>
      <c r="G113" s="62">
        <v>25.8</v>
      </c>
      <c r="H113" s="62">
        <v>1438.4</v>
      </c>
      <c r="I113" s="62">
        <v>1413</v>
      </c>
      <c r="J113" s="62">
        <v>1257.0999999999999</v>
      </c>
      <c r="K113" s="62">
        <v>25.4</v>
      </c>
      <c r="L113" s="87"/>
    </row>
    <row r="114" spans="1:12" x14ac:dyDescent="0.2">
      <c r="A114" s="170"/>
      <c r="B114" s="171"/>
      <c r="C114" s="61" t="s">
        <v>88</v>
      </c>
      <c r="D114" s="62">
        <v>98.6</v>
      </c>
      <c r="E114" s="62">
        <v>98.6</v>
      </c>
      <c r="F114" s="62">
        <v>97.2</v>
      </c>
      <c r="G114" s="62">
        <v>0</v>
      </c>
      <c r="H114" s="62">
        <v>98.5</v>
      </c>
      <c r="I114" s="62">
        <v>98.5</v>
      </c>
      <c r="J114" s="62">
        <v>97.1</v>
      </c>
      <c r="K114" s="62">
        <v>0</v>
      </c>
      <c r="L114" s="87"/>
    </row>
    <row r="115" spans="1:12" ht="30" x14ac:dyDescent="0.2">
      <c r="A115" s="85" t="s">
        <v>353</v>
      </c>
      <c r="B115" s="85"/>
      <c r="C115" s="86"/>
      <c r="D115" s="87">
        <f t="shared" ref="D115:K115" si="17">SUBTOTAL(9,D116:D120)</f>
        <v>1801.6000000000001</v>
      </c>
      <c r="E115" s="87">
        <f t="shared" si="17"/>
        <v>1770.6000000000001</v>
      </c>
      <c r="F115" s="87">
        <f t="shared" si="17"/>
        <v>1557.4</v>
      </c>
      <c r="G115" s="87">
        <f t="shared" si="17"/>
        <v>31</v>
      </c>
      <c r="H115" s="87">
        <f t="shared" si="17"/>
        <v>1791.7000000000003</v>
      </c>
      <c r="I115" s="87">
        <f t="shared" si="17"/>
        <v>1760.7</v>
      </c>
      <c r="J115" s="87">
        <f t="shared" si="17"/>
        <v>1557.4</v>
      </c>
      <c r="K115" s="87">
        <f t="shared" si="17"/>
        <v>31</v>
      </c>
      <c r="L115" s="87">
        <f t="shared" ref="L115" si="18">SUM(H115/D115*100)</f>
        <v>99.450488454706928</v>
      </c>
    </row>
    <row r="116" spans="1:12" x14ac:dyDescent="0.2">
      <c r="A116" s="170"/>
      <c r="B116" s="171" t="s">
        <v>338</v>
      </c>
      <c r="C116" s="61" t="s">
        <v>85</v>
      </c>
      <c r="D116" s="62">
        <v>1178.4000000000001</v>
      </c>
      <c r="E116" s="62">
        <v>1171.7</v>
      </c>
      <c r="F116" s="62">
        <v>1108.7</v>
      </c>
      <c r="G116" s="62">
        <v>6.7</v>
      </c>
      <c r="H116" s="62">
        <v>1178.4000000000001</v>
      </c>
      <c r="I116" s="62">
        <v>1171.7</v>
      </c>
      <c r="J116" s="62">
        <v>1108.7</v>
      </c>
      <c r="K116" s="62">
        <v>6.7</v>
      </c>
      <c r="L116" s="87"/>
    </row>
    <row r="117" spans="1:12" ht="30" x14ac:dyDescent="0.2">
      <c r="A117" s="170"/>
      <c r="B117" s="171"/>
      <c r="C117" s="61" t="s">
        <v>188</v>
      </c>
      <c r="D117" s="62">
        <v>2.7</v>
      </c>
      <c r="E117" s="62">
        <v>2.7</v>
      </c>
      <c r="F117" s="62">
        <v>2.7</v>
      </c>
      <c r="G117" s="62">
        <v>0</v>
      </c>
      <c r="H117" s="62">
        <v>2.7</v>
      </c>
      <c r="I117" s="62">
        <v>2.7</v>
      </c>
      <c r="J117" s="62">
        <v>2.7</v>
      </c>
      <c r="K117" s="62">
        <v>0</v>
      </c>
      <c r="L117" s="87"/>
    </row>
    <row r="118" spans="1:12" x14ac:dyDescent="0.2">
      <c r="A118" s="170"/>
      <c r="B118" s="171"/>
      <c r="C118" s="61" t="s">
        <v>93</v>
      </c>
      <c r="D118" s="62">
        <v>71.2</v>
      </c>
      <c r="E118" s="62">
        <v>71.2</v>
      </c>
      <c r="F118" s="62">
        <v>0</v>
      </c>
      <c r="G118" s="62">
        <v>0</v>
      </c>
      <c r="H118" s="62">
        <v>61.7</v>
      </c>
      <c r="I118" s="62">
        <v>61.7</v>
      </c>
      <c r="J118" s="62">
        <v>0</v>
      </c>
      <c r="K118" s="62">
        <v>0</v>
      </c>
      <c r="L118" s="87"/>
    </row>
    <row r="119" spans="1:12" x14ac:dyDescent="0.2">
      <c r="A119" s="170"/>
      <c r="B119" s="171"/>
      <c r="C119" s="61" t="s">
        <v>86</v>
      </c>
      <c r="D119" s="62">
        <v>546.6</v>
      </c>
      <c r="E119" s="62">
        <v>522.29999999999995</v>
      </c>
      <c r="F119" s="62">
        <v>443.3</v>
      </c>
      <c r="G119" s="62">
        <v>24.3</v>
      </c>
      <c r="H119" s="62">
        <v>546.20000000000005</v>
      </c>
      <c r="I119" s="62">
        <v>521.9</v>
      </c>
      <c r="J119" s="62">
        <v>443.3</v>
      </c>
      <c r="K119" s="62">
        <v>24.3</v>
      </c>
      <c r="L119" s="87"/>
    </row>
    <row r="120" spans="1:12" x14ac:dyDescent="0.2">
      <c r="A120" s="170"/>
      <c r="B120" s="171"/>
      <c r="C120" s="61" t="s">
        <v>88</v>
      </c>
      <c r="D120" s="62">
        <v>2.7</v>
      </c>
      <c r="E120" s="62">
        <v>2.7</v>
      </c>
      <c r="F120" s="62">
        <v>2.7</v>
      </c>
      <c r="G120" s="62">
        <v>0</v>
      </c>
      <c r="H120" s="62">
        <v>2.7</v>
      </c>
      <c r="I120" s="62">
        <v>2.7</v>
      </c>
      <c r="J120" s="62">
        <v>2.7</v>
      </c>
      <c r="K120" s="62">
        <v>0</v>
      </c>
      <c r="L120" s="87"/>
    </row>
    <row r="121" spans="1:12" ht="30" x14ac:dyDescent="0.2">
      <c r="A121" s="85" t="s">
        <v>22</v>
      </c>
      <c r="B121" s="85"/>
      <c r="C121" s="86"/>
      <c r="D121" s="87">
        <f t="shared" ref="D121:K121" si="19">SUBTOTAL(9,D122:D125)</f>
        <v>3151.2</v>
      </c>
      <c r="E121" s="87">
        <f t="shared" si="19"/>
        <v>3121.8999999999996</v>
      </c>
      <c r="F121" s="87">
        <f t="shared" si="19"/>
        <v>2630.4</v>
      </c>
      <c r="G121" s="87">
        <f t="shared" si="19"/>
        <v>29.3</v>
      </c>
      <c r="H121" s="87">
        <f t="shared" si="19"/>
        <v>3135.5</v>
      </c>
      <c r="I121" s="87">
        <f t="shared" si="19"/>
        <v>3106.2</v>
      </c>
      <c r="J121" s="87">
        <f t="shared" si="19"/>
        <v>2626.5</v>
      </c>
      <c r="K121" s="87">
        <f t="shared" si="19"/>
        <v>29.3</v>
      </c>
      <c r="L121" s="87">
        <f t="shared" ref="L121" si="20">SUM(H121/D121*100)</f>
        <v>99.50177710078701</v>
      </c>
    </row>
    <row r="122" spans="1:12" x14ac:dyDescent="0.2">
      <c r="A122" s="170"/>
      <c r="B122" s="171" t="s">
        <v>338</v>
      </c>
      <c r="C122" s="61" t="s">
        <v>85</v>
      </c>
      <c r="D122" s="62">
        <v>1555.1</v>
      </c>
      <c r="E122" s="62">
        <v>1552.1</v>
      </c>
      <c r="F122" s="62">
        <v>1461.4</v>
      </c>
      <c r="G122" s="62">
        <v>3</v>
      </c>
      <c r="H122" s="62">
        <v>1555.1</v>
      </c>
      <c r="I122" s="62">
        <v>1552.1</v>
      </c>
      <c r="J122" s="62">
        <v>1461.4</v>
      </c>
      <c r="K122" s="62">
        <v>3</v>
      </c>
      <c r="L122" s="87"/>
    </row>
    <row r="123" spans="1:12" x14ac:dyDescent="0.2">
      <c r="A123" s="170"/>
      <c r="B123" s="171"/>
      <c r="C123" s="61" t="s">
        <v>93</v>
      </c>
      <c r="D123" s="62">
        <v>150.5</v>
      </c>
      <c r="E123" s="62">
        <v>150.5</v>
      </c>
      <c r="F123" s="62">
        <v>17.899999999999999</v>
      </c>
      <c r="G123" s="62">
        <v>0</v>
      </c>
      <c r="H123" s="62">
        <v>136.19999999999999</v>
      </c>
      <c r="I123" s="62">
        <v>136.19999999999999</v>
      </c>
      <c r="J123" s="62">
        <v>14</v>
      </c>
      <c r="K123" s="62">
        <v>0</v>
      </c>
      <c r="L123" s="87"/>
    </row>
    <row r="124" spans="1:12" x14ac:dyDescent="0.2">
      <c r="A124" s="170"/>
      <c r="B124" s="171"/>
      <c r="C124" s="61" t="s">
        <v>86</v>
      </c>
      <c r="D124" s="62">
        <v>1422.1</v>
      </c>
      <c r="E124" s="62">
        <v>1395.8</v>
      </c>
      <c r="F124" s="62">
        <v>1132.4000000000001</v>
      </c>
      <c r="G124" s="62">
        <v>26.3</v>
      </c>
      <c r="H124" s="62">
        <v>1420.7</v>
      </c>
      <c r="I124" s="62">
        <v>1394.4</v>
      </c>
      <c r="J124" s="62">
        <v>1132.4000000000001</v>
      </c>
      <c r="K124" s="62">
        <v>26.3</v>
      </c>
      <c r="L124" s="87"/>
    </row>
    <row r="125" spans="1:12" x14ac:dyDescent="0.2">
      <c r="A125" s="170"/>
      <c r="B125" s="171"/>
      <c r="C125" s="61" t="s">
        <v>88</v>
      </c>
      <c r="D125" s="62">
        <v>23.5</v>
      </c>
      <c r="E125" s="62">
        <v>23.5</v>
      </c>
      <c r="F125" s="62">
        <v>18.7</v>
      </c>
      <c r="G125" s="62">
        <v>0</v>
      </c>
      <c r="H125" s="62">
        <v>23.5</v>
      </c>
      <c r="I125" s="62">
        <v>23.5</v>
      </c>
      <c r="J125" s="62">
        <v>18.7</v>
      </c>
      <c r="K125" s="62">
        <v>0</v>
      </c>
      <c r="L125" s="87"/>
    </row>
    <row r="126" spans="1:12" ht="45" x14ac:dyDescent="0.2">
      <c r="A126" s="85" t="s">
        <v>354</v>
      </c>
      <c r="B126" s="85"/>
      <c r="C126" s="86"/>
      <c r="D126" s="87">
        <f t="shared" ref="D126:K126" si="21">SUBTOTAL(9,D127:D132)</f>
        <v>2723.6</v>
      </c>
      <c r="E126" s="87">
        <f t="shared" si="21"/>
        <v>2666.9</v>
      </c>
      <c r="F126" s="87">
        <f t="shared" si="21"/>
        <v>2339.3000000000002</v>
      </c>
      <c r="G126" s="87">
        <f t="shared" si="21"/>
        <v>56.7</v>
      </c>
      <c r="H126" s="87">
        <f t="shared" si="21"/>
        <v>2721</v>
      </c>
      <c r="I126" s="87">
        <f t="shared" si="21"/>
        <v>2664.2999999999997</v>
      </c>
      <c r="J126" s="87">
        <f t="shared" si="21"/>
        <v>2339.3000000000002</v>
      </c>
      <c r="K126" s="87">
        <f t="shared" si="21"/>
        <v>56.7</v>
      </c>
      <c r="L126" s="87">
        <f t="shared" ref="L126" si="22">SUM(H126/D126*100)</f>
        <v>99.904538111323248</v>
      </c>
    </row>
    <row r="127" spans="1:12" x14ac:dyDescent="0.2">
      <c r="A127" s="170"/>
      <c r="B127" s="171" t="s">
        <v>338</v>
      </c>
      <c r="C127" s="61" t="s">
        <v>85</v>
      </c>
      <c r="D127" s="62">
        <v>1524.7</v>
      </c>
      <c r="E127" s="62">
        <v>1512.1</v>
      </c>
      <c r="F127" s="62">
        <v>1446.6</v>
      </c>
      <c r="G127" s="62">
        <v>12.6</v>
      </c>
      <c r="H127" s="62">
        <v>1524.7</v>
      </c>
      <c r="I127" s="62">
        <v>1512.1</v>
      </c>
      <c r="J127" s="62">
        <v>1446.6</v>
      </c>
      <c r="K127" s="62">
        <v>12.6</v>
      </c>
      <c r="L127" s="87"/>
    </row>
    <row r="128" spans="1:12" ht="30" x14ac:dyDescent="0.2">
      <c r="A128" s="170"/>
      <c r="B128" s="171"/>
      <c r="C128" s="61" t="s">
        <v>188</v>
      </c>
      <c r="D128" s="62">
        <v>0.5</v>
      </c>
      <c r="E128" s="62">
        <v>0.5</v>
      </c>
      <c r="F128" s="62">
        <v>0.5</v>
      </c>
      <c r="G128" s="62">
        <v>0</v>
      </c>
      <c r="H128" s="62">
        <v>0.5</v>
      </c>
      <c r="I128" s="62">
        <v>0.5</v>
      </c>
      <c r="J128" s="62">
        <v>0.5</v>
      </c>
      <c r="K128" s="62">
        <v>0</v>
      </c>
      <c r="L128" s="87"/>
    </row>
    <row r="129" spans="1:12" x14ac:dyDescent="0.2">
      <c r="A129" s="170"/>
      <c r="B129" s="171"/>
      <c r="C129" s="61" t="s">
        <v>93</v>
      </c>
      <c r="D129" s="62">
        <v>124.2</v>
      </c>
      <c r="E129" s="62">
        <v>123.2</v>
      </c>
      <c r="F129" s="62">
        <v>13.7</v>
      </c>
      <c r="G129" s="62">
        <v>1</v>
      </c>
      <c r="H129" s="62">
        <v>122.4</v>
      </c>
      <c r="I129" s="62">
        <v>121.4</v>
      </c>
      <c r="J129" s="62">
        <v>13.7</v>
      </c>
      <c r="K129" s="62">
        <v>1</v>
      </c>
      <c r="L129" s="87"/>
    </row>
    <row r="130" spans="1:12" x14ac:dyDescent="0.2">
      <c r="A130" s="170"/>
      <c r="B130" s="171"/>
      <c r="C130" s="61" t="s">
        <v>86</v>
      </c>
      <c r="D130" s="62">
        <v>1056.0999999999999</v>
      </c>
      <c r="E130" s="62">
        <v>1013</v>
      </c>
      <c r="F130" s="62">
        <v>860.7</v>
      </c>
      <c r="G130" s="62">
        <v>43.1</v>
      </c>
      <c r="H130" s="62">
        <v>1055.3</v>
      </c>
      <c r="I130" s="62">
        <v>1012.2</v>
      </c>
      <c r="J130" s="62">
        <v>860.7</v>
      </c>
      <c r="K130" s="62">
        <v>43.1</v>
      </c>
      <c r="L130" s="87"/>
    </row>
    <row r="131" spans="1:12" x14ac:dyDescent="0.2">
      <c r="A131" s="170"/>
      <c r="B131" s="171"/>
      <c r="C131" s="61" t="s">
        <v>88</v>
      </c>
      <c r="D131" s="62">
        <v>18.100000000000001</v>
      </c>
      <c r="E131" s="62">
        <v>18.100000000000001</v>
      </c>
      <c r="F131" s="62">
        <v>17.8</v>
      </c>
      <c r="G131" s="62">
        <v>0</v>
      </c>
      <c r="H131" s="62">
        <v>18.100000000000001</v>
      </c>
      <c r="I131" s="62">
        <v>18.100000000000001</v>
      </c>
      <c r="J131" s="62">
        <v>17.8</v>
      </c>
      <c r="K131" s="62">
        <v>0</v>
      </c>
      <c r="L131" s="87"/>
    </row>
    <row r="132" spans="1:12" ht="30" x14ac:dyDescent="0.2">
      <c r="A132" s="170"/>
      <c r="B132" s="81" t="s">
        <v>343</v>
      </c>
      <c r="C132" s="61" t="s">
        <v>85</v>
      </c>
      <c r="D132" s="62">
        <v>0</v>
      </c>
      <c r="E132" s="62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0</v>
      </c>
      <c r="L132" s="87"/>
    </row>
    <row r="133" spans="1:12" ht="34.15" customHeight="1" x14ac:dyDescent="0.2">
      <c r="A133" s="85" t="s">
        <v>48</v>
      </c>
      <c r="B133" s="85"/>
      <c r="C133" s="86"/>
      <c r="D133" s="87">
        <f t="shared" ref="D133:K133" si="23">SUBTOTAL(9,D134:D137)</f>
        <v>2056.5</v>
      </c>
      <c r="E133" s="87">
        <f t="shared" si="23"/>
        <v>2045</v>
      </c>
      <c r="F133" s="87">
        <f t="shared" si="23"/>
        <v>1915.6000000000001</v>
      </c>
      <c r="G133" s="87">
        <f t="shared" si="23"/>
        <v>11.5</v>
      </c>
      <c r="H133" s="87">
        <f t="shared" si="23"/>
        <v>2053.1999999999998</v>
      </c>
      <c r="I133" s="87">
        <f t="shared" si="23"/>
        <v>2041.6999999999998</v>
      </c>
      <c r="J133" s="87">
        <f t="shared" si="23"/>
        <v>1912.4</v>
      </c>
      <c r="K133" s="87">
        <f t="shared" si="23"/>
        <v>11.5</v>
      </c>
      <c r="L133" s="87">
        <f t="shared" ref="L133" si="24">SUM(H133/D133*100)</f>
        <v>99.839533187454393</v>
      </c>
    </row>
    <row r="134" spans="1:12" x14ac:dyDescent="0.2">
      <c r="A134" s="170"/>
      <c r="B134" s="171" t="s">
        <v>338</v>
      </c>
      <c r="C134" s="61" t="s">
        <v>85</v>
      </c>
      <c r="D134" s="62">
        <v>115.7</v>
      </c>
      <c r="E134" s="62">
        <v>115.7</v>
      </c>
      <c r="F134" s="62">
        <v>113.9</v>
      </c>
      <c r="G134" s="62">
        <v>0</v>
      </c>
      <c r="H134" s="62">
        <v>115.7</v>
      </c>
      <c r="I134" s="62">
        <v>115.7</v>
      </c>
      <c r="J134" s="62">
        <v>113.9</v>
      </c>
      <c r="K134" s="62">
        <v>0</v>
      </c>
      <c r="L134" s="87"/>
    </row>
    <row r="135" spans="1:12" x14ac:dyDescent="0.2">
      <c r="A135" s="170"/>
      <c r="B135" s="171"/>
      <c r="C135" s="61" t="s">
        <v>93</v>
      </c>
      <c r="D135" s="62">
        <v>100.8</v>
      </c>
      <c r="E135" s="62">
        <v>92.7</v>
      </c>
      <c r="F135" s="62">
        <v>74.099999999999994</v>
      </c>
      <c r="G135" s="62">
        <v>8.1</v>
      </c>
      <c r="H135" s="62">
        <v>97.5</v>
      </c>
      <c r="I135" s="62">
        <v>89.4</v>
      </c>
      <c r="J135" s="62">
        <v>70.900000000000006</v>
      </c>
      <c r="K135" s="62">
        <v>8.1</v>
      </c>
      <c r="L135" s="87"/>
    </row>
    <row r="136" spans="1:12" x14ac:dyDescent="0.2">
      <c r="A136" s="170"/>
      <c r="B136" s="171"/>
      <c r="C136" s="61" t="s">
        <v>86</v>
      </c>
      <c r="D136" s="62">
        <v>1833.5</v>
      </c>
      <c r="E136" s="62">
        <v>1830.1</v>
      </c>
      <c r="F136" s="62">
        <v>1721.2</v>
      </c>
      <c r="G136" s="62">
        <v>3.4</v>
      </c>
      <c r="H136" s="62">
        <v>1833.5</v>
      </c>
      <c r="I136" s="62">
        <v>1830.1</v>
      </c>
      <c r="J136" s="62">
        <v>1721.2</v>
      </c>
      <c r="K136" s="62">
        <v>3.4</v>
      </c>
      <c r="L136" s="87"/>
    </row>
    <row r="137" spans="1:12" x14ac:dyDescent="0.2">
      <c r="A137" s="170"/>
      <c r="B137" s="171"/>
      <c r="C137" s="61" t="s">
        <v>88</v>
      </c>
      <c r="D137" s="62">
        <v>6.5</v>
      </c>
      <c r="E137" s="62">
        <v>6.5</v>
      </c>
      <c r="F137" s="62">
        <v>6.4</v>
      </c>
      <c r="G137" s="62">
        <v>0</v>
      </c>
      <c r="H137" s="62">
        <v>6.5</v>
      </c>
      <c r="I137" s="62">
        <v>6.5</v>
      </c>
      <c r="J137" s="62">
        <v>6.4</v>
      </c>
      <c r="K137" s="62">
        <v>0</v>
      </c>
      <c r="L137" s="87"/>
    </row>
    <row r="138" spans="1:12" ht="30" x14ac:dyDescent="0.2">
      <c r="A138" s="85" t="s">
        <v>32</v>
      </c>
      <c r="B138" s="85"/>
      <c r="C138" s="86"/>
      <c r="D138" s="87">
        <f t="shared" ref="D138:K138" si="25">SUBTOTAL(9,D139:D143)</f>
        <v>2224.8000000000002</v>
      </c>
      <c r="E138" s="87">
        <f t="shared" si="25"/>
        <v>2211</v>
      </c>
      <c r="F138" s="87">
        <f t="shared" si="25"/>
        <v>1936.6</v>
      </c>
      <c r="G138" s="87">
        <f t="shared" si="25"/>
        <v>13.8</v>
      </c>
      <c r="H138" s="87">
        <f t="shared" si="25"/>
        <v>2215.5</v>
      </c>
      <c r="I138" s="87">
        <f t="shared" si="25"/>
        <v>2201.6999999999998</v>
      </c>
      <c r="J138" s="87">
        <f t="shared" si="25"/>
        <v>1936.6</v>
      </c>
      <c r="K138" s="87">
        <f t="shared" si="25"/>
        <v>13.8</v>
      </c>
      <c r="L138" s="87">
        <f t="shared" ref="L138" si="26">SUM(H138/D138*100)</f>
        <v>99.581984897518865</v>
      </c>
    </row>
    <row r="139" spans="1:12" x14ac:dyDescent="0.2">
      <c r="A139" s="170"/>
      <c r="B139" s="171" t="s">
        <v>338</v>
      </c>
      <c r="C139" s="61" t="s">
        <v>85</v>
      </c>
      <c r="D139" s="62">
        <v>767</v>
      </c>
      <c r="E139" s="62">
        <v>767</v>
      </c>
      <c r="F139" s="62">
        <v>736.9</v>
      </c>
      <c r="G139" s="62">
        <v>0</v>
      </c>
      <c r="H139" s="62">
        <v>767</v>
      </c>
      <c r="I139" s="62">
        <v>767</v>
      </c>
      <c r="J139" s="62">
        <v>736.9</v>
      </c>
      <c r="K139" s="62">
        <v>0</v>
      </c>
      <c r="L139" s="87"/>
    </row>
    <row r="140" spans="1:12" ht="30" x14ac:dyDescent="0.2">
      <c r="A140" s="170"/>
      <c r="B140" s="171"/>
      <c r="C140" s="61" t="s">
        <v>188</v>
      </c>
      <c r="D140" s="62">
        <v>0.5</v>
      </c>
      <c r="E140" s="62">
        <v>0.5</v>
      </c>
      <c r="F140" s="62">
        <v>0.5</v>
      </c>
      <c r="G140" s="62">
        <v>0</v>
      </c>
      <c r="H140" s="62">
        <v>0.5</v>
      </c>
      <c r="I140" s="62">
        <v>0.5</v>
      </c>
      <c r="J140" s="62">
        <v>0.5</v>
      </c>
      <c r="K140" s="62">
        <v>0</v>
      </c>
      <c r="L140" s="87"/>
    </row>
    <row r="141" spans="1:12" x14ac:dyDescent="0.2">
      <c r="A141" s="170"/>
      <c r="B141" s="171"/>
      <c r="C141" s="61" t="s">
        <v>93</v>
      </c>
      <c r="D141" s="62">
        <v>127.3</v>
      </c>
      <c r="E141" s="62">
        <v>122.3</v>
      </c>
      <c r="F141" s="62">
        <v>16.7</v>
      </c>
      <c r="G141" s="62">
        <v>5</v>
      </c>
      <c r="H141" s="62">
        <v>119</v>
      </c>
      <c r="I141" s="62">
        <v>114</v>
      </c>
      <c r="J141" s="62">
        <v>16.7</v>
      </c>
      <c r="K141" s="62">
        <v>5</v>
      </c>
      <c r="L141" s="87"/>
    </row>
    <row r="142" spans="1:12" x14ac:dyDescent="0.2">
      <c r="A142" s="170"/>
      <c r="B142" s="171"/>
      <c r="C142" s="61" t="s">
        <v>86</v>
      </c>
      <c r="D142" s="62">
        <v>1296</v>
      </c>
      <c r="E142" s="62">
        <v>1287.2</v>
      </c>
      <c r="F142" s="62">
        <v>1149</v>
      </c>
      <c r="G142" s="62">
        <v>8.8000000000000007</v>
      </c>
      <c r="H142" s="62">
        <v>1295</v>
      </c>
      <c r="I142" s="62">
        <v>1286.2</v>
      </c>
      <c r="J142" s="62">
        <v>1149</v>
      </c>
      <c r="K142" s="62">
        <v>8.8000000000000007</v>
      </c>
      <c r="L142" s="87"/>
    </row>
    <row r="143" spans="1:12" x14ac:dyDescent="0.2">
      <c r="A143" s="170"/>
      <c r="B143" s="171"/>
      <c r="C143" s="61" t="s">
        <v>88</v>
      </c>
      <c r="D143" s="62">
        <v>34</v>
      </c>
      <c r="E143" s="62">
        <v>34</v>
      </c>
      <c r="F143" s="62">
        <v>33.5</v>
      </c>
      <c r="G143" s="62">
        <v>0</v>
      </c>
      <c r="H143" s="62">
        <v>34</v>
      </c>
      <c r="I143" s="62">
        <v>34</v>
      </c>
      <c r="J143" s="62">
        <v>33.5</v>
      </c>
      <c r="K143" s="62">
        <v>0</v>
      </c>
      <c r="L143" s="87"/>
    </row>
    <row r="144" spans="1:12" ht="30" x14ac:dyDescent="0.2">
      <c r="A144" s="85" t="s">
        <v>34</v>
      </c>
      <c r="B144" s="85"/>
      <c r="C144" s="86"/>
      <c r="D144" s="87">
        <f t="shared" ref="D144:K144" si="27">SUBTOTAL(9,D145:D149)</f>
        <v>2096.5</v>
      </c>
      <c r="E144" s="87">
        <f t="shared" si="27"/>
        <v>2082.8000000000002</v>
      </c>
      <c r="F144" s="87">
        <f t="shared" si="27"/>
        <v>1816.8999999999999</v>
      </c>
      <c r="G144" s="87">
        <f t="shared" si="27"/>
        <v>13.7</v>
      </c>
      <c r="H144" s="87">
        <f t="shared" si="27"/>
        <v>2064.6999999999998</v>
      </c>
      <c r="I144" s="87">
        <f t="shared" si="27"/>
        <v>2051</v>
      </c>
      <c r="J144" s="87">
        <f t="shared" si="27"/>
        <v>1816.8999999999999</v>
      </c>
      <c r="K144" s="87">
        <f t="shared" si="27"/>
        <v>13.7</v>
      </c>
      <c r="L144" s="87">
        <f t="shared" ref="L144" si="28">SUM(H144/D144*100)</f>
        <v>98.483186262818975</v>
      </c>
    </row>
    <row r="145" spans="1:12" x14ac:dyDescent="0.2">
      <c r="A145" s="170"/>
      <c r="B145" s="171" t="s">
        <v>338</v>
      </c>
      <c r="C145" s="61" t="s">
        <v>85</v>
      </c>
      <c r="D145" s="62">
        <v>682.2</v>
      </c>
      <c r="E145" s="62">
        <v>682.2</v>
      </c>
      <c r="F145" s="62">
        <v>656</v>
      </c>
      <c r="G145" s="62">
        <v>0</v>
      </c>
      <c r="H145" s="62">
        <v>682.2</v>
      </c>
      <c r="I145" s="62">
        <v>682.2</v>
      </c>
      <c r="J145" s="62">
        <v>656</v>
      </c>
      <c r="K145" s="62">
        <v>0</v>
      </c>
      <c r="L145" s="87"/>
    </row>
    <row r="146" spans="1:12" ht="30" x14ac:dyDescent="0.2">
      <c r="A146" s="170"/>
      <c r="B146" s="171"/>
      <c r="C146" s="61" t="s">
        <v>188</v>
      </c>
      <c r="D146" s="62">
        <v>7.5</v>
      </c>
      <c r="E146" s="62">
        <v>7.5</v>
      </c>
      <c r="F146" s="62">
        <v>7.4</v>
      </c>
      <c r="G146" s="62">
        <v>0</v>
      </c>
      <c r="H146" s="62">
        <v>7.5</v>
      </c>
      <c r="I146" s="62">
        <v>7.5</v>
      </c>
      <c r="J146" s="62">
        <v>7.4</v>
      </c>
      <c r="K146" s="62">
        <v>0</v>
      </c>
      <c r="L146" s="87"/>
    </row>
    <row r="147" spans="1:12" x14ac:dyDescent="0.2">
      <c r="A147" s="170"/>
      <c r="B147" s="171"/>
      <c r="C147" s="61" t="s">
        <v>93</v>
      </c>
      <c r="D147" s="62">
        <v>145.6</v>
      </c>
      <c r="E147" s="62">
        <v>136.6</v>
      </c>
      <c r="F147" s="62">
        <v>17.100000000000001</v>
      </c>
      <c r="G147" s="62">
        <v>9</v>
      </c>
      <c r="H147" s="62">
        <v>114.4</v>
      </c>
      <c r="I147" s="62">
        <v>105.4</v>
      </c>
      <c r="J147" s="62">
        <v>17.100000000000001</v>
      </c>
      <c r="K147" s="62">
        <v>9</v>
      </c>
      <c r="L147" s="87"/>
    </row>
    <row r="148" spans="1:12" x14ac:dyDescent="0.2">
      <c r="A148" s="170"/>
      <c r="B148" s="171"/>
      <c r="C148" s="61" t="s">
        <v>86</v>
      </c>
      <c r="D148" s="62">
        <v>1231.2</v>
      </c>
      <c r="E148" s="62">
        <v>1226.5</v>
      </c>
      <c r="F148" s="62">
        <v>1106.8</v>
      </c>
      <c r="G148" s="62">
        <v>4.7</v>
      </c>
      <c r="H148" s="62">
        <v>1230.5999999999999</v>
      </c>
      <c r="I148" s="62">
        <v>1225.9000000000001</v>
      </c>
      <c r="J148" s="62">
        <v>1106.8</v>
      </c>
      <c r="K148" s="62">
        <v>4.7</v>
      </c>
      <c r="L148" s="87"/>
    </row>
    <row r="149" spans="1:12" x14ac:dyDescent="0.2">
      <c r="A149" s="170"/>
      <c r="B149" s="171"/>
      <c r="C149" s="61" t="s">
        <v>88</v>
      </c>
      <c r="D149" s="62">
        <v>30</v>
      </c>
      <c r="E149" s="62">
        <v>30</v>
      </c>
      <c r="F149" s="62">
        <v>29.6</v>
      </c>
      <c r="G149" s="62">
        <v>0</v>
      </c>
      <c r="H149" s="62">
        <v>30</v>
      </c>
      <c r="I149" s="62">
        <v>30</v>
      </c>
      <c r="J149" s="62">
        <v>29.6</v>
      </c>
      <c r="K149" s="62">
        <v>0</v>
      </c>
      <c r="L149" s="87"/>
    </row>
    <row r="150" spans="1:12" ht="30" x14ac:dyDescent="0.2">
      <c r="A150" s="85" t="s">
        <v>322</v>
      </c>
      <c r="B150" s="85"/>
      <c r="C150" s="86"/>
      <c r="D150" s="87">
        <f t="shared" ref="D150:K150" si="29">SUBTOTAL(9,D151:D155)</f>
        <v>1822.6</v>
      </c>
      <c r="E150" s="87">
        <f t="shared" si="29"/>
        <v>1795.8000000000002</v>
      </c>
      <c r="F150" s="87">
        <f t="shared" si="29"/>
        <v>1566.6</v>
      </c>
      <c r="G150" s="87">
        <f t="shared" si="29"/>
        <v>26.799999999999997</v>
      </c>
      <c r="H150" s="87">
        <f t="shared" si="29"/>
        <v>1809.3000000000002</v>
      </c>
      <c r="I150" s="87">
        <f t="shared" si="29"/>
        <v>1782.6</v>
      </c>
      <c r="J150" s="87">
        <f t="shared" si="29"/>
        <v>1566.6</v>
      </c>
      <c r="K150" s="87">
        <f t="shared" si="29"/>
        <v>26.7</v>
      </c>
      <c r="L150" s="87">
        <f t="shared" ref="L150" si="30">SUM(H150/D150*100)</f>
        <v>99.270273236036445</v>
      </c>
    </row>
    <row r="151" spans="1:12" x14ac:dyDescent="0.2">
      <c r="A151" s="170"/>
      <c r="B151" s="171" t="s">
        <v>338</v>
      </c>
      <c r="C151" s="61" t="s">
        <v>85</v>
      </c>
      <c r="D151" s="62">
        <v>644.5</v>
      </c>
      <c r="E151" s="62">
        <v>644.5</v>
      </c>
      <c r="F151" s="62">
        <v>621</v>
      </c>
      <c r="G151" s="62">
        <v>0</v>
      </c>
      <c r="H151" s="62">
        <v>644.5</v>
      </c>
      <c r="I151" s="62">
        <v>644.5</v>
      </c>
      <c r="J151" s="62">
        <v>621</v>
      </c>
      <c r="K151" s="62">
        <v>0</v>
      </c>
      <c r="L151" s="87"/>
    </row>
    <row r="152" spans="1:12" ht="30" x14ac:dyDescent="0.2">
      <c r="A152" s="170"/>
      <c r="B152" s="171"/>
      <c r="C152" s="61" t="s">
        <v>188</v>
      </c>
      <c r="D152" s="62">
        <v>14.1</v>
      </c>
      <c r="E152" s="62">
        <v>14.1</v>
      </c>
      <c r="F152" s="62">
        <v>13.9</v>
      </c>
      <c r="G152" s="62">
        <v>0</v>
      </c>
      <c r="H152" s="62">
        <v>14.1</v>
      </c>
      <c r="I152" s="62">
        <v>14.1</v>
      </c>
      <c r="J152" s="62">
        <v>13.9</v>
      </c>
      <c r="K152" s="62">
        <v>0</v>
      </c>
      <c r="L152" s="87"/>
    </row>
    <row r="153" spans="1:12" x14ac:dyDescent="0.2">
      <c r="A153" s="170"/>
      <c r="B153" s="171"/>
      <c r="C153" s="61" t="s">
        <v>93</v>
      </c>
      <c r="D153" s="62">
        <v>121.9</v>
      </c>
      <c r="E153" s="62">
        <v>121</v>
      </c>
      <c r="F153" s="62">
        <v>15</v>
      </c>
      <c r="G153" s="62">
        <v>0.9</v>
      </c>
      <c r="H153" s="62">
        <v>108.7</v>
      </c>
      <c r="I153" s="62">
        <v>107.9</v>
      </c>
      <c r="J153" s="62">
        <v>15</v>
      </c>
      <c r="K153" s="62">
        <v>0.8</v>
      </c>
      <c r="L153" s="87"/>
    </row>
    <row r="154" spans="1:12" x14ac:dyDescent="0.2">
      <c r="A154" s="170"/>
      <c r="B154" s="171"/>
      <c r="C154" s="61" t="s">
        <v>86</v>
      </c>
      <c r="D154" s="62">
        <v>1012.1</v>
      </c>
      <c r="E154" s="62">
        <v>986.2</v>
      </c>
      <c r="F154" s="62">
        <v>887.1</v>
      </c>
      <c r="G154" s="62">
        <v>25.9</v>
      </c>
      <c r="H154" s="62">
        <v>1012</v>
      </c>
      <c r="I154" s="62">
        <v>986.1</v>
      </c>
      <c r="J154" s="62">
        <v>887.1</v>
      </c>
      <c r="K154" s="62">
        <v>25.9</v>
      </c>
      <c r="L154" s="87"/>
    </row>
    <row r="155" spans="1:12" x14ac:dyDescent="0.2">
      <c r="A155" s="170"/>
      <c r="B155" s="171"/>
      <c r="C155" s="61" t="s">
        <v>88</v>
      </c>
      <c r="D155" s="62">
        <v>30</v>
      </c>
      <c r="E155" s="62">
        <v>30</v>
      </c>
      <c r="F155" s="62">
        <v>29.6</v>
      </c>
      <c r="G155" s="62">
        <v>0</v>
      </c>
      <c r="H155" s="62">
        <v>30</v>
      </c>
      <c r="I155" s="62">
        <v>30</v>
      </c>
      <c r="J155" s="62">
        <v>29.6</v>
      </c>
      <c r="K155" s="62">
        <v>0</v>
      </c>
      <c r="L155" s="87"/>
    </row>
    <row r="156" spans="1:12" ht="30" x14ac:dyDescent="0.2">
      <c r="A156" s="85" t="s">
        <v>42</v>
      </c>
      <c r="B156" s="85"/>
      <c r="C156" s="86"/>
      <c r="D156" s="87">
        <f t="shared" ref="D156:K156" si="31">SUBTOTAL(9,D157:D161)</f>
        <v>2186.7999999999997</v>
      </c>
      <c r="E156" s="87">
        <f t="shared" si="31"/>
        <v>2163</v>
      </c>
      <c r="F156" s="87">
        <f t="shared" si="31"/>
        <v>1822.8</v>
      </c>
      <c r="G156" s="87">
        <f t="shared" si="31"/>
        <v>23.799999999999997</v>
      </c>
      <c r="H156" s="87">
        <f t="shared" si="31"/>
        <v>2163.1999999999998</v>
      </c>
      <c r="I156" s="87">
        <f t="shared" si="31"/>
        <v>2139.3999999999996</v>
      </c>
      <c r="J156" s="87">
        <f t="shared" si="31"/>
        <v>1820.9</v>
      </c>
      <c r="K156" s="87">
        <f t="shared" si="31"/>
        <v>23.799999999999997</v>
      </c>
      <c r="L156" s="87">
        <f t="shared" ref="L156" si="32">SUM(H156/D156*100)</f>
        <v>98.920797512346809</v>
      </c>
    </row>
    <row r="157" spans="1:12" x14ac:dyDescent="0.2">
      <c r="A157" s="170"/>
      <c r="B157" s="171" t="s">
        <v>338</v>
      </c>
      <c r="C157" s="61" t="s">
        <v>85</v>
      </c>
      <c r="D157" s="62">
        <v>707.6</v>
      </c>
      <c r="E157" s="62">
        <v>700</v>
      </c>
      <c r="F157" s="62">
        <v>669.4</v>
      </c>
      <c r="G157" s="62">
        <v>7.6</v>
      </c>
      <c r="H157" s="62">
        <v>707.6</v>
      </c>
      <c r="I157" s="62">
        <v>700</v>
      </c>
      <c r="J157" s="62">
        <v>669.4</v>
      </c>
      <c r="K157" s="62">
        <v>7.6</v>
      </c>
      <c r="L157" s="87"/>
    </row>
    <row r="158" spans="1:12" ht="30" x14ac:dyDescent="0.2">
      <c r="A158" s="170"/>
      <c r="B158" s="171"/>
      <c r="C158" s="61" t="s">
        <v>188</v>
      </c>
      <c r="D158" s="62">
        <v>6</v>
      </c>
      <c r="E158" s="62">
        <v>6</v>
      </c>
      <c r="F158" s="62">
        <v>5.9</v>
      </c>
      <c r="G158" s="62">
        <v>0</v>
      </c>
      <c r="H158" s="62">
        <v>6</v>
      </c>
      <c r="I158" s="62">
        <v>6</v>
      </c>
      <c r="J158" s="62">
        <v>5.9</v>
      </c>
      <c r="K158" s="62">
        <v>0</v>
      </c>
      <c r="L158" s="87"/>
    </row>
    <row r="159" spans="1:12" x14ac:dyDescent="0.2">
      <c r="A159" s="170"/>
      <c r="B159" s="171"/>
      <c r="C159" s="61" t="s">
        <v>93</v>
      </c>
      <c r="D159" s="62">
        <v>115.9</v>
      </c>
      <c r="E159" s="62">
        <v>109.3</v>
      </c>
      <c r="F159" s="62">
        <v>14</v>
      </c>
      <c r="G159" s="62">
        <v>6.6</v>
      </c>
      <c r="H159" s="62">
        <v>93.5</v>
      </c>
      <c r="I159" s="62">
        <v>86.9</v>
      </c>
      <c r="J159" s="62">
        <v>12.1</v>
      </c>
      <c r="K159" s="62">
        <v>6.6</v>
      </c>
      <c r="L159" s="87"/>
    </row>
    <row r="160" spans="1:12" x14ac:dyDescent="0.2">
      <c r="A160" s="170"/>
      <c r="B160" s="171"/>
      <c r="C160" s="61" t="s">
        <v>86</v>
      </c>
      <c r="D160" s="62">
        <v>1315.1</v>
      </c>
      <c r="E160" s="62">
        <v>1305.5</v>
      </c>
      <c r="F160" s="62">
        <v>1105.0999999999999</v>
      </c>
      <c r="G160" s="62">
        <v>9.6</v>
      </c>
      <c r="H160" s="62">
        <v>1313.9</v>
      </c>
      <c r="I160" s="62">
        <v>1304.3</v>
      </c>
      <c r="J160" s="62">
        <v>1105.0999999999999</v>
      </c>
      <c r="K160" s="62">
        <v>9.6</v>
      </c>
      <c r="L160" s="87"/>
    </row>
    <row r="161" spans="1:12" x14ac:dyDescent="0.2">
      <c r="A161" s="170"/>
      <c r="B161" s="171"/>
      <c r="C161" s="61" t="s">
        <v>88</v>
      </c>
      <c r="D161" s="62">
        <v>42.2</v>
      </c>
      <c r="E161" s="62">
        <v>42.2</v>
      </c>
      <c r="F161" s="62">
        <v>28.4</v>
      </c>
      <c r="G161" s="62">
        <v>0</v>
      </c>
      <c r="H161" s="62">
        <v>42.2</v>
      </c>
      <c r="I161" s="62">
        <v>42.2</v>
      </c>
      <c r="J161" s="62">
        <v>28.4</v>
      </c>
      <c r="K161" s="62">
        <v>0</v>
      </c>
      <c r="L161" s="87"/>
    </row>
    <row r="162" spans="1:12" ht="31.15" customHeight="1" x14ac:dyDescent="0.2">
      <c r="A162" s="85" t="s">
        <v>67</v>
      </c>
      <c r="B162" s="85"/>
      <c r="C162" s="86"/>
      <c r="D162" s="87">
        <f t="shared" ref="D162:K162" si="33">SUBTOTAL(9,D163:D164)</f>
        <v>1537.7</v>
      </c>
      <c r="E162" s="87">
        <f t="shared" si="33"/>
        <v>1455.3</v>
      </c>
      <c r="F162" s="87">
        <f t="shared" si="33"/>
        <v>1018.9000000000001</v>
      </c>
      <c r="G162" s="87">
        <f t="shared" si="33"/>
        <v>82.399999999999991</v>
      </c>
      <c r="H162" s="87">
        <f t="shared" si="33"/>
        <v>1409.3</v>
      </c>
      <c r="I162" s="87">
        <f t="shared" si="33"/>
        <v>1327</v>
      </c>
      <c r="J162" s="87">
        <f t="shared" si="33"/>
        <v>950.7</v>
      </c>
      <c r="K162" s="87">
        <f t="shared" si="33"/>
        <v>82.3</v>
      </c>
      <c r="L162" s="87">
        <f t="shared" ref="L162" si="34">SUM(H162/D162*100)</f>
        <v>91.649866684008572</v>
      </c>
    </row>
    <row r="163" spans="1:12" x14ac:dyDescent="0.2">
      <c r="A163" s="170"/>
      <c r="B163" s="171" t="s">
        <v>345</v>
      </c>
      <c r="C163" s="61" t="s">
        <v>93</v>
      </c>
      <c r="D163" s="62">
        <v>383.8</v>
      </c>
      <c r="E163" s="62">
        <v>378.2</v>
      </c>
      <c r="F163" s="62">
        <v>168.8</v>
      </c>
      <c r="G163" s="62">
        <v>5.6</v>
      </c>
      <c r="H163" s="62">
        <v>255.6</v>
      </c>
      <c r="I163" s="62">
        <v>250</v>
      </c>
      <c r="J163" s="62">
        <v>100.6</v>
      </c>
      <c r="K163" s="62">
        <v>5.6</v>
      </c>
      <c r="L163" s="87"/>
    </row>
    <row r="164" spans="1:12" ht="28.15" customHeight="1" x14ac:dyDescent="0.2">
      <c r="A164" s="170"/>
      <c r="B164" s="171"/>
      <c r="C164" s="61" t="s">
        <v>86</v>
      </c>
      <c r="D164" s="62">
        <v>1153.9000000000001</v>
      </c>
      <c r="E164" s="62">
        <v>1077.0999999999999</v>
      </c>
      <c r="F164" s="62">
        <v>850.1</v>
      </c>
      <c r="G164" s="62">
        <v>76.8</v>
      </c>
      <c r="H164" s="62">
        <v>1153.7</v>
      </c>
      <c r="I164" s="62">
        <v>1077</v>
      </c>
      <c r="J164" s="62">
        <v>850.1</v>
      </c>
      <c r="K164" s="62">
        <v>76.7</v>
      </c>
      <c r="L164" s="87"/>
    </row>
    <row r="165" spans="1:12" ht="51" customHeight="1" x14ac:dyDescent="0.2">
      <c r="A165" s="85" t="s">
        <v>57</v>
      </c>
      <c r="B165" s="85"/>
      <c r="C165" s="86"/>
      <c r="D165" s="87">
        <f t="shared" ref="D165:K165" si="35">SUBTOTAL(9,D166:D169)</f>
        <v>766</v>
      </c>
      <c r="E165" s="87">
        <f t="shared" si="35"/>
        <v>506.9</v>
      </c>
      <c r="F165" s="87">
        <f t="shared" si="35"/>
        <v>245.2</v>
      </c>
      <c r="G165" s="87">
        <f t="shared" si="35"/>
        <v>259.10000000000002</v>
      </c>
      <c r="H165" s="87">
        <f t="shared" si="35"/>
        <v>649.59999999999991</v>
      </c>
      <c r="I165" s="87">
        <f t="shared" si="35"/>
        <v>443.9</v>
      </c>
      <c r="J165" s="87">
        <f t="shared" si="35"/>
        <v>235.3</v>
      </c>
      <c r="K165" s="87">
        <f t="shared" si="35"/>
        <v>205.7</v>
      </c>
      <c r="L165" s="87">
        <f t="shared" ref="L165" si="36">SUM(H165/D165*100)</f>
        <v>84.8041775456919</v>
      </c>
    </row>
    <row r="166" spans="1:12" ht="38.450000000000003" customHeight="1" x14ac:dyDescent="0.2">
      <c r="A166" s="170"/>
      <c r="B166" s="81" t="s">
        <v>338</v>
      </c>
      <c r="C166" s="61" t="s">
        <v>93</v>
      </c>
      <c r="D166" s="62">
        <v>0</v>
      </c>
      <c r="E166" s="62">
        <v>0</v>
      </c>
      <c r="F166" s="62">
        <v>0</v>
      </c>
      <c r="G166" s="62">
        <v>0</v>
      </c>
      <c r="H166" s="62">
        <v>0</v>
      </c>
      <c r="I166" s="62">
        <v>0</v>
      </c>
      <c r="J166" s="62">
        <v>0</v>
      </c>
      <c r="K166" s="62">
        <v>0</v>
      </c>
      <c r="L166" s="87"/>
    </row>
    <row r="167" spans="1:12" x14ac:dyDescent="0.2">
      <c r="A167" s="170"/>
      <c r="B167" s="171" t="s">
        <v>340</v>
      </c>
      <c r="C167" s="61" t="s">
        <v>84</v>
      </c>
      <c r="D167" s="62">
        <v>116.7</v>
      </c>
      <c r="E167" s="62">
        <v>40</v>
      </c>
      <c r="F167" s="62">
        <v>13.1</v>
      </c>
      <c r="G167" s="62">
        <v>76.7</v>
      </c>
      <c r="H167" s="62">
        <v>44.5</v>
      </c>
      <c r="I167" s="62">
        <v>19</v>
      </c>
      <c r="J167" s="62">
        <v>5.6</v>
      </c>
      <c r="K167" s="62">
        <v>25.5</v>
      </c>
      <c r="L167" s="87"/>
    </row>
    <row r="168" spans="1:12" x14ac:dyDescent="0.2">
      <c r="A168" s="170"/>
      <c r="B168" s="171"/>
      <c r="C168" s="61" t="s">
        <v>93</v>
      </c>
      <c r="D168" s="62">
        <v>217</v>
      </c>
      <c r="E168" s="62">
        <v>207</v>
      </c>
      <c r="F168" s="62">
        <v>68.400000000000006</v>
      </c>
      <c r="G168" s="62">
        <v>10</v>
      </c>
      <c r="H168" s="62">
        <v>185.2</v>
      </c>
      <c r="I168" s="62">
        <v>176.4</v>
      </c>
      <c r="J168" s="62">
        <v>68.400000000000006</v>
      </c>
      <c r="K168" s="62">
        <v>8.8000000000000007</v>
      </c>
      <c r="L168" s="87"/>
    </row>
    <row r="169" spans="1:12" ht="21.6" customHeight="1" x14ac:dyDescent="0.2">
      <c r="A169" s="170"/>
      <c r="B169" s="171"/>
      <c r="C169" s="61" t="s">
        <v>86</v>
      </c>
      <c r="D169" s="62">
        <v>432.3</v>
      </c>
      <c r="E169" s="62">
        <v>259.89999999999998</v>
      </c>
      <c r="F169" s="62">
        <v>163.69999999999999</v>
      </c>
      <c r="G169" s="62">
        <v>172.4</v>
      </c>
      <c r="H169" s="62">
        <v>419.9</v>
      </c>
      <c r="I169" s="62">
        <v>248.5</v>
      </c>
      <c r="J169" s="62">
        <v>161.30000000000001</v>
      </c>
      <c r="K169" s="62">
        <v>171.4</v>
      </c>
      <c r="L169" s="87"/>
    </row>
    <row r="170" spans="1:12" ht="30" x14ac:dyDescent="0.2">
      <c r="A170" s="85" t="s">
        <v>60</v>
      </c>
      <c r="B170" s="85"/>
      <c r="C170" s="86"/>
      <c r="D170" s="87">
        <f t="shared" ref="D170:K170" si="37">SUBTOTAL(9,D171:D173)</f>
        <v>2621.7000000000003</v>
      </c>
      <c r="E170" s="87">
        <f t="shared" si="37"/>
        <v>2605.6999999999998</v>
      </c>
      <c r="F170" s="87">
        <f t="shared" si="37"/>
        <v>2051</v>
      </c>
      <c r="G170" s="87">
        <f t="shared" si="37"/>
        <v>16</v>
      </c>
      <c r="H170" s="87">
        <f t="shared" si="37"/>
        <v>2616.4</v>
      </c>
      <c r="I170" s="87">
        <f t="shared" si="37"/>
        <v>2600.5</v>
      </c>
      <c r="J170" s="87">
        <f t="shared" si="37"/>
        <v>2051</v>
      </c>
      <c r="K170" s="87">
        <f t="shared" si="37"/>
        <v>15.899999999999999</v>
      </c>
      <c r="L170" s="87">
        <f t="shared" ref="L170" si="38">SUM(H170/D170*100)</f>
        <v>99.797841095472393</v>
      </c>
    </row>
    <row r="171" spans="1:12" x14ac:dyDescent="0.2">
      <c r="A171" s="170"/>
      <c r="B171" s="171" t="s">
        <v>343</v>
      </c>
      <c r="C171" s="61" t="s">
        <v>93</v>
      </c>
      <c r="D171" s="62">
        <v>66.400000000000006</v>
      </c>
      <c r="E171" s="62">
        <v>62.1</v>
      </c>
      <c r="F171" s="62">
        <v>20.3</v>
      </c>
      <c r="G171" s="62">
        <v>4.3</v>
      </c>
      <c r="H171" s="62">
        <v>61.4</v>
      </c>
      <c r="I171" s="62">
        <v>57.2</v>
      </c>
      <c r="J171" s="62">
        <v>20.3</v>
      </c>
      <c r="K171" s="62">
        <v>4.2</v>
      </c>
      <c r="L171" s="87"/>
    </row>
    <row r="172" spans="1:12" x14ac:dyDescent="0.2">
      <c r="A172" s="170"/>
      <c r="B172" s="171"/>
      <c r="C172" s="61" t="s">
        <v>86</v>
      </c>
      <c r="D172" s="62">
        <v>2457.8000000000002</v>
      </c>
      <c r="E172" s="62">
        <v>2446.1</v>
      </c>
      <c r="F172" s="62">
        <v>1934.6</v>
      </c>
      <c r="G172" s="62">
        <v>11.7</v>
      </c>
      <c r="H172" s="62">
        <v>2457.5</v>
      </c>
      <c r="I172" s="62">
        <v>2445.8000000000002</v>
      </c>
      <c r="J172" s="62">
        <v>1934.6</v>
      </c>
      <c r="K172" s="62">
        <v>11.7</v>
      </c>
      <c r="L172" s="87"/>
    </row>
    <row r="173" spans="1:12" x14ac:dyDescent="0.2">
      <c r="A173" s="170"/>
      <c r="B173" s="171"/>
      <c r="C173" s="61" t="s">
        <v>88</v>
      </c>
      <c r="D173" s="62">
        <v>97.5</v>
      </c>
      <c r="E173" s="62">
        <v>97.5</v>
      </c>
      <c r="F173" s="62">
        <v>96.1</v>
      </c>
      <c r="G173" s="62">
        <v>0</v>
      </c>
      <c r="H173" s="62">
        <v>97.5</v>
      </c>
      <c r="I173" s="62">
        <v>97.5</v>
      </c>
      <c r="J173" s="62">
        <v>96.1</v>
      </c>
      <c r="K173" s="62">
        <v>0</v>
      </c>
      <c r="L173" s="87"/>
    </row>
    <row r="174" spans="1:12" x14ac:dyDescent="0.2">
      <c r="A174" s="85" t="s">
        <v>100</v>
      </c>
      <c r="B174" s="85"/>
      <c r="C174" s="86"/>
      <c r="D174" s="87">
        <f t="shared" ref="D174:K174" si="39">SUBTOTAL(9,D175:D175)</f>
        <v>340.6</v>
      </c>
      <c r="E174" s="87">
        <f t="shared" si="39"/>
        <v>94</v>
      </c>
      <c r="F174" s="87">
        <f t="shared" si="39"/>
        <v>0</v>
      </c>
      <c r="G174" s="87">
        <f t="shared" si="39"/>
        <v>246.6</v>
      </c>
      <c r="H174" s="87">
        <f t="shared" si="39"/>
        <v>336.8</v>
      </c>
      <c r="I174" s="87">
        <f t="shared" si="39"/>
        <v>90.2</v>
      </c>
      <c r="J174" s="87">
        <f t="shared" si="39"/>
        <v>0</v>
      </c>
      <c r="K174" s="87">
        <f t="shared" si="39"/>
        <v>246.6</v>
      </c>
      <c r="L174" s="87">
        <f t="shared" ref="L174" si="40">SUM(H174/D174*100)</f>
        <v>98.884321785085135</v>
      </c>
    </row>
    <row r="175" spans="1:12" ht="54" customHeight="1" x14ac:dyDescent="0.2">
      <c r="A175" s="81"/>
      <c r="B175" s="81" t="s">
        <v>347</v>
      </c>
      <c r="C175" s="61" t="s">
        <v>86</v>
      </c>
      <c r="D175" s="62">
        <v>340.6</v>
      </c>
      <c r="E175" s="62">
        <v>94</v>
      </c>
      <c r="F175" s="62">
        <v>0</v>
      </c>
      <c r="G175" s="62">
        <v>246.6</v>
      </c>
      <c r="H175" s="62">
        <v>336.8</v>
      </c>
      <c r="I175" s="62">
        <v>90.2</v>
      </c>
      <c r="J175" s="62">
        <v>0</v>
      </c>
      <c r="K175" s="62">
        <v>246.6</v>
      </c>
      <c r="L175" s="87"/>
    </row>
    <row r="176" spans="1:12" x14ac:dyDescent="0.2">
      <c r="A176" s="85" t="s">
        <v>101</v>
      </c>
      <c r="B176" s="85"/>
      <c r="C176" s="86"/>
      <c r="D176" s="87">
        <f t="shared" ref="D176:K176" si="41">SUBTOTAL(9,D177:D177)</f>
        <v>1159.3</v>
      </c>
      <c r="E176" s="87">
        <f t="shared" si="41"/>
        <v>220</v>
      </c>
      <c r="F176" s="87">
        <f t="shared" si="41"/>
        <v>0</v>
      </c>
      <c r="G176" s="87">
        <f t="shared" si="41"/>
        <v>939.3</v>
      </c>
      <c r="H176" s="87">
        <f t="shared" si="41"/>
        <v>1157.7</v>
      </c>
      <c r="I176" s="87">
        <f t="shared" si="41"/>
        <v>218.5</v>
      </c>
      <c r="J176" s="87">
        <f t="shared" si="41"/>
        <v>0</v>
      </c>
      <c r="K176" s="87">
        <f t="shared" si="41"/>
        <v>939.2</v>
      </c>
      <c r="L176" s="87">
        <f t="shared" ref="L176" si="42">SUM(H176/D176*100)</f>
        <v>99.861985681014403</v>
      </c>
    </row>
    <row r="177" spans="1:12" ht="60" x14ac:dyDescent="0.2">
      <c r="A177" s="81"/>
      <c r="B177" s="81" t="s">
        <v>347</v>
      </c>
      <c r="C177" s="61" t="s">
        <v>86</v>
      </c>
      <c r="D177" s="62">
        <v>1159.3</v>
      </c>
      <c r="E177" s="62">
        <v>220</v>
      </c>
      <c r="F177" s="62">
        <v>0</v>
      </c>
      <c r="G177" s="62">
        <v>939.3</v>
      </c>
      <c r="H177" s="62">
        <v>1157.7</v>
      </c>
      <c r="I177" s="62">
        <v>218.5</v>
      </c>
      <c r="J177" s="62">
        <v>0</v>
      </c>
      <c r="K177" s="62">
        <v>939.2</v>
      </c>
      <c r="L177" s="87"/>
    </row>
    <row r="178" spans="1:12" ht="30" x14ac:dyDescent="0.2">
      <c r="A178" s="85" t="s">
        <v>63</v>
      </c>
      <c r="B178" s="85"/>
      <c r="C178" s="86"/>
      <c r="D178" s="87">
        <f t="shared" ref="D178:K178" si="43">SUBTOTAL(9,D179:D181)</f>
        <v>1539.4</v>
      </c>
      <c r="E178" s="87">
        <f t="shared" si="43"/>
        <v>1530.3000000000002</v>
      </c>
      <c r="F178" s="87">
        <f t="shared" si="43"/>
        <v>1153.0000000000002</v>
      </c>
      <c r="G178" s="87">
        <f t="shared" si="43"/>
        <v>9.1</v>
      </c>
      <c r="H178" s="87">
        <f t="shared" si="43"/>
        <v>1473</v>
      </c>
      <c r="I178" s="87">
        <f t="shared" si="43"/>
        <v>1463.9</v>
      </c>
      <c r="J178" s="87">
        <f t="shared" si="43"/>
        <v>1150.9000000000001</v>
      </c>
      <c r="K178" s="87">
        <f t="shared" si="43"/>
        <v>9.1</v>
      </c>
      <c r="L178" s="87">
        <f t="shared" ref="L178" si="44">SUM(H178/D178*100)</f>
        <v>95.686631154995453</v>
      </c>
    </row>
    <row r="179" spans="1:12" x14ac:dyDescent="0.2">
      <c r="A179" s="170"/>
      <c r="B179" s="171" t="s">
        <v>343</v>
      </c>
      <c r="C179" s="61" t="s">
        <v>93</v>
      </c>
      <c r="D179" s="62">
        <v>60</v>
      </c>
      <c r="E179" s="62">
        <v>60</v>
      </c>
      <c r="F179" s="62">
        <v>48.2</v>
      </c>
      <c r="G179" s="62">
        <v>0</v>
      </c>
      <c r="H179" s="62">
        <v>57.8</v>
      </c>
      <c r="I179" s="62">
        <v>57.8</v>
      </c>
      <c r="J179" s="62">
        <v>46.1</v>
      </c>
      <c r="K179" s="62">
        <v>0</v>
      </c>
      <c r="L179" s="87"/>
    </row>
    <row r="180" spans="1:12" x14ac:dyDescent="0.2">
      <c r="A180" s="170"/>
      <c r="B180" s="171"/>
      <c r="C180" s="61" t="s">
        <v>86</v>
      </c>
      <c r="D180" s="62">
        <v>1407.5</v>
      </c>
      <c r="E180" s="62">
        <v>1398.4</v>
      </c>
      <c r="F180" s="62">
        <v>1033.9000000000001</v>
      </c>
      <c r="G180" s="62">
        <v>9.1</v>
      </c>
      <c r="H180" s="62">
        <v>1343.3</v>
      </c>
      <c r="I180" s="62">
        <v>1334.2</v>
      </c>
      <c r="J180" s="62">
        <v>1033.9000000000001</v>
      </c>
      <c r="K180" s="62">
        <v>9.1</v>
      </c>
      <c r="L180" s="87"/>
    </row>
    <row r="181" spans="1:12" ht="18" customHeight="1" x14ac:dyDescent="0.2">
      <c r="A181" s="170"/>
      <c r="B181" s="171"/>
      <c r="C181" s="61" t="s">
        <v>88</v>
      </c>
      <c r="D181" s="62">
        <v>71.900000000000006</v>
      </c>
      <c r="E181" s="62">
        <v>71.900000000000006</v>
      </c>
      <c r="F181" s="62">
        <v>70.900000000000006</v>
      </c>
      <c r="G181" s="62">
        <v>0</v>
      </c>
      <c r="H181" s="62">
        <v>71.900000000000006</v>
      </c>
      <c r="I181" s="62">
        <v>71.900000000000006</v>
      </c>
      <c r="J181" s="62">
        <v>70.900000000000006</v>
      </c>
      <c r="K181" s="62">
        <v>0</v>
      </c>
      <c r="L181" s="87"/>
    </row>
    <row r="182" spans="1:12" ht="30" x14ac:dyDescent="0.2">
      <c r="A182" s="85" t="s">
        <v>355</v>
      </c>
      <c r="B182" s="85"/>
      <c r="C182" s="86"/>
      <c r="D182" s="87">
        <f t="shared" ref="D182:K182" si="45">SUBTOTAL(9,D183:D187)</f>
        <v>3126.5</v>
      </c>
      <c r="E182" s="87">
        <f t="shared" si="45"/>
        <v>3070.6000000000004</v>
      </c>
      <c r="F182" s="87">
        <f t="shared" si="45"/>
        <v>2548.9</v>
      </c>
      <c r="G182" s="87">
        <f t="shared" si="45"/>
        <v>55.900000000000006</v>
      </c>
      <c r="H182" s="87">
        <f t="shared" si="45"/>
        <v>3114.3</v>
      </c>
      <c r="I182" s="87">
        <f t="shared" si="45"/>
        <v>3058.6000000000004</v>
      </c>
      <c r="J182" s="87">
        <f t="shared" si="45"/>
        <v>2548.9</v>
      </c>
      <c r="K182" s="87">
        <f t="shared" si="45"/>
        <v>55.7</v>
      </c>
      <c r="L182" s="87">
        <f t="shared" ref="L182" si="46">SUM(H182/D182*100)</f>
        <v>99.609787302095</v>
      </c>
    </row>
    <row r="183" spans="1:12" x14ac:dyDescent="0.2">
      <c r="A183" s="170"/>
      <c r="B183" s="171" t="s">
        <v>338</v>
      </c>
      <c r="C183" s="61" t="s">
        <v>85</v>
      </c>
      <c r="D183" s="62">
        <v>1605.7</v>
      </c>
      <c r="E183" s="62">
        <v>1595.3</v>
      </c>
      <c r="F183" s="62">
        <v>1512.2</v>
      </c>
      <c r="G183" s="62">
        <v>10.4</v>
      </c>
      <c r="H183" s="62">
        <v>1605.7</v>
      </c>
      <c r="I183" s="62">
        <v>1595.3</v>
      </c>
      <c r="J183" s="62">
        <v>1512.2</v>
      </c>
      <c r="K183" s="62">
        <v>10.4</v>
      </c>
      <c r="L183" s="87"/>
    </row>
    <row r="184" spans="1:12" ht="30" x14ac:dyDescent="0.2">
      <c r="A184" s="170"/>
      <c r="B184" s="171"/>
      <c r="C184" s="61" t="s">
        <v>188</v>
      </c>
      <c r="D184" s="62">
        <v>2.2000000000000002</v>
      </c>
      <c r="E184" s="62">
        <v>2.2000000000000002</v>
      </c>
      <c r="F184" s="62">
        <v>2.2000000000000002</v>
      </c>
      <c r="G184" s="62">
        <v>0</v>
      </c>
      <c r="H184" s="62">
        <v>2.2000000000000002</v>
      </c>
      <c r="I184" s="62">
        <v>2.2000000000000002</v>
      </c>
      <c r="J184" s="62">
        <v>2.2000000000000002</v>
      </c>
      <c r="K184" s="62">
        <v>0</v>
      </c>
      <c r="L184" s="87"/>
    </row>
    <row r="185" spans="1:12" x14ac:dyDescent="0.2">
      <c r="A185" s="170"/>
      <c r="B185" s="171"/>
      <c r="C185" s="61" t="s">
        <v>93</v>
      </c>
      <c r="D185" s="62">
        <v>143.69999999999999</v>
      </c>
      <c r="E185" s="62">
        <v>137.80000000000001</v>
      </c>
      <c r="F185" s="62">
        <v>9.1</v>
      </c>
      <c r="G185" s="62">
        <v>5.9</v>
      </c>
      <c r="H185" s="62">
        <v>131.9</v>
      </c>
      <c r="I185" s="62">
        <v>126.2</v>
      </c>
      <c r="J185" s="62">
        <v>9.1</v>
      </c>
      <c r="K185" s="62">
        <v>5.7</v>
      </c>
      <c r="L185" s="87"/>
    </row>
    <row r="186" spans="1:12" x14ac:dyDescent="0.2">
      <c r="A186" s="170"/>
      <c r="B186" s="171"/>
      <c r="C186" s="61" t="s">
        <v>86</v>
      </c>
      <c r="D186" s="62">
        <v>1354.6</v>
      </c>
      <c r="E186" s="62">
        <v>1315</v>
      </c>
      <c r="F186" s="62">
        <v>1005.4</v>
      </c>
      <c r="G186" s="62">
        <v>39.6</v>
      </c>
      <c r="H186" s="62">
        <v>1354.2</v>
      </c>
      <c r="I186" s="62">
        <v>1314.6</v>
      </c>
      <c r="J186" s="62">
        <v>1005.4</v>
      </c>
      <c r="K186" s="62">
        <v>39.6</v>
      </c>
      <c r="L186" s="87"/>
    </row>
    <row r="187" spans="1:12" x14ac:dyDescent="0.2">
      <c r="A187" s="170"/>
      <c r="B187" s="171"/>
      <c r="C187" s="61" t="s">
        <v>88</v>
      </c>
      <c r="D187" s="62">
        <v>20.3</v>
      </c>
      <c r="E187" s="62">
        <v>20.3</v>
      </c>
      <c r="F187" s="62">
        <v>20</v>
      </c>
      <c r="G187" s="62">
        <v>0</v>
      </c>
      <c r="H187" s="62">
        <v>20.3</v>
      </c>
      <c r="I187" s="62">
        <v>20.3</v>
      </c>
      <c r="J187" s="62">
        <v>20</v>
      </c>
      <c r="K187" s="62">
        <v>0</v>
      </c>
      <c r="L187" s="87"/>
    </row>
    <row r="188" spans="1:12" ht="50.45" customHeight="1" x14ac:dyDescent="0.2">
      <c r="A188" s="85" t="s">
        <v>356</v>
      </c>
      <c r="B188" s="85"/>
      <c r="C188" s="86"/>
      <c r="D188" s="87">
        <f t="shared" ref="D188:K188" si="47">SUBTOTAL(9,D189:D193)</f>
        <v>1518.7</v>
      </c>
      <c r="E188" s="87">
        <f t="shared" si="47"/>
        <v>1497.4</v>
      </c>
      <c r="F188" s="87">
        <f t="shared" si="47"/>
        <v>1333.9</v>
      </c>
      <c r="G188" s="87">
        <f t="shared" si="47"/>
        <v>21.3</v>
      </c>
      <c r="H188" s="87">
        <f t="shared" si="47"/>
        <v>1511.7</v>
      </c>
      <c r="I188" s="87">
        <f t="shared" si="47"/>
        <v>1490.4</v>
      </c>
      <c r="J188" s="87">
        <f t="shared" si="47"/>
        <v>1333.8</v>
      </c>
      <c r="K188" s="87">
        <f t="shared" si="47"/>
        <v>21.3</v>
      </c>
      <c r="L188" s="87">
        <f t="shared" ref="L188" si="48">SUM(H188/D188*100)</f>
        <v>99.539079475867524</v>
      </c>
    </row>
    <row r="189" spans="1:12" x14ac:dyDescent="0.2">
      <c r="A189" s="170"/>
      <c r="B189" s="171" t="s">
        <v>338</v>
      </c>
      <c r="C189" s="61" t="s">
        <v>85</v>
      </c>
      <c r="D189" s="62">
        <v>768.4</v>
      </c>
      <c r="E189" s="62">
        <v>762.2</v>
      </c>
      <c r="F189" s="62">
        <v>732.7</v>
      </c>
      <c r="G189" s="62">
        <v>6.2</v>
      </c>
      <c r="H189" s="62">
        <v>768.4</v>
      </c>
      <c r="I189" s="62">
        <v>762.2</v>
      </c>
      <c r="J189" s="62">
        <v>732.7</v>
      </c>
      <c r="K189" s="62">
        <v>6.2</v>
      </c>
      <c r="L189" s="87"/>
    </row>
    <row r="190" spans="1:12" ht="30" x14ac:dyDescent="0.2">
      <c r="A190" s="170"/>
      <c r="B190" s="171"/>
      <c r="C190" s="61" t="s">
        <v>188</v>
      </c>
      <c r="D190" s="62">
        <v>0.5</v>
      </c>
      <c r="E190" s="62">
        <v>0.5</v>
      </c>
      <c r="F190" s="62">
        <v>0.5</v>
      </c>
      <c r="G190" s="62">
        <v>0</v>
      </c>
      <c r="H190" s="62">
        <v>0.5</v>
      </c>
      <c r="I190" s="62">
        <v>0.5</v>
      </c>
      <c r="J190" s="62">
        <v>0.5</v>
      </c>
      <c r="K190" s="62">
        <v>0</v>
      </c>
      <c r="L190" s="87"/>
    </row>
    <row r="191" spans="1:12" x14ac:dyDescent="0.2">
      <c r="A191" s="170"/>
      <c r="B191" s="171"/>
      <c r="C191" s="61" t="s">
        <v>93</v>
      </c>
      <c r="D191" s="62">
        <v>47.5</v>
      </c>
      <c r="E191" s="62">
        <v>47.5</v>
      </c>
      <c r="F191" s="62">
        <v>5</v>
      </c>
      <c r="G191" s="62">
        <v>0</v>
      </c>
      <c r="H191" s="62">
        <v>41.9</v>
      </c>
      <c r="I191" s="62">
        <v>41.9</v>
      </c>
      <c r="J191" s="62">
        <v>4.9000000000000004</v>
      </c>
      <c r="K191" s="62">
        <v>0</v>
      </c>
      <c r="L191" s="87"/>
    </row>
    <row r="192" spans="1:12" x14ac:dyDescent="0.2">
      <c r="A192" s="170"/>
      <c r="B192" s="171"/>
      <c r="C192" s="61" t="s">
        <v>86</v>
      </c>
      <c r="D192" s="62">
        <v>697.6</v>
      </c>
      <c r="E192" s="62">
        <v>682.5</v>
      </c>
      <c r="F192" s="62">
        <v>591.1</v>
      </c>
      <c r="G192" s="62">
        <v>15.1</v>
      </c>
      <c r="H192" s="62">
        <v>696.2</v>
      </c>
      <c r="I192" s="62">
        <v>681.1</v>
      </c>
      <c r="J192" s="62">
        <v>591.1</v>
      </c>
      <c r="K192" s="62">
        <v>15.1</v>
      </c>
      <c r="L192" s="87"/>
    </row>
    <row r="193" spans="1:12" x14ac:dyDescent="0.2">
      <c r="A193" s="170"/>
      <c r="B193" s="171"/>
      <c r="C193" s="61" t="s">
        <v>88</v>
      </c>
      <c r="D193" s="62">
        <v>4.7</v>
      </c>
      <c r="E193" s="62">
        <v>4.7</v>
      </c>
      <c r="F193" s="62">
        <v>4.5999999999999996</v>
      </c>
      <c r="G193" s="62">
        <v>0</v>
      </c>
      <c r="H193" s="62">
        <v>4.7</v>
      </c>
      <c r="I193" s="62">
        <v>4.7</v>
      </c>
      <c r="J193" s="62">
        <v>4.5999999999999996</v>
      </c>
      <c r="K193" s="62">
        <v>0</v>
      </c>
      <c r="L193" s="87"/>
    </row>
    <row r="194" spans="1:12" ht="60" x14ac:dyDescent="0.2">
      <c r="A194" s="85" t="s">
        <v>367</v>
      </c>
      <c r="B194" s="85"/>
      <c r="C194" s="86"/>
      <c r="D194" s="87">
        <f t="shared" ref="D194:K194" si="49">SUBTOTAL(9,D195:D198)</f>
        <v>1222.0999999999999</v>
      </c>
      <c r="E194" s="87">
        <f t="shared" si="49"/>
        <v>1193</v>
      </c>
      <c r="F194" s="87">
        <f t="shared" si="49"/>
        <v>1064.8999999999999</v>
      </c>
      <c r="G194" s="87">
        <f t="shared" si="49"/>
        <v>29.1</v>
      </c>
      <c r="H194" s="87">
        <f t="shared" si="49"/>
        <v>1214.5999999999999</v>
      </c>
      <c r="I194" s="87">
        <f t="shared" si="49"/>
        <v>1185.5999999999999</v>
      </c>
      <c r="J194" s="87">
        <f t="shared" si="49"/>
        <v>1064.0999999999999</v>
      </c>
      <c r="K194" s="87">
        <f t="shared" si="49"/>
        <v>29</v>
      </c>
      <c r="L194" s="87">
        <f t="shared" ref="L194" si="50">SUM(H194/D194*100)</f>
        <v>99.386302266590292</v>
      </c>
    </row>
    <row r="195" spans="1:12" x14ac:dyDescent="0.2">
      <c r="A195" s="170"/>
      <c r="B195" s="171" t="s">
        <v>338</v>
      </c>
      <c r="C195" s="61" t="s">
        <v>85</v>
      </c>
      <c r="D195" s="62">
        <v>749.2</v>
      </c>
      <c r="E195" s="62">
        <v>749.2</v>
      </c>
      <c r="F195" s="62">
        <v>721.3</v>
      </c>
      <c r="G195" s="62">
        <v>0</v>
      </c>
      <c r="H195" s="62">
        <v>749.2</v>
      </c>
      <c r="I195" s="62">
        <v>749.2</v>
      </c>
      <c r="J195" s="62">
        <v>721.3</v>
      </c>
      <c r="K195" s="62">
        <v>0</v>
      </c>
      <c r="L195" s="87"/>
    </row>
    <row r="196" spans="1:12" x14ac:dyDescent="0.2">
      <c r="A196" s="170"/>
      <c r="B196" s="171"/>
      <c r="C196" s="61" t="s">
        <v>93</v>
      </c>
      <c r="D196" s="62">
        <v>17.3</v>
      </c>
      <c r="E196" s="62">
        <v>17.3</v>
      </c>
      <c r="F196" s="62">
        <v>1</v>
      </c>
      <c r="G196" s="62">
        <v>0</v>
      </c>
      <c r="H196" s="62">
        <v>10.1</v>
      </c>
      <c r="I196" s="62">
        <v>10.1</v>
      </c>
      <c r="J196" s="62">
        <v>0.2</v>
      </c>
      <c r="K196" s="62">
        <v>0</v>
      </c>
      <c r="L196" s="87"/>
    </row>
    <row r="197" spans="1:12" x14ac:dyDescent="0.2">
      <c r="A197" s="170"/>
      <c r="B197" s="171"/>
      <c r="C197" s="61" t="s">
        <v>86</v>
      </c>
      <c r="D197" s="62">
        <v>453.5</v>
      </c>
      <c r="E197" s="62">
        <v>424.4</v>
      </c>
      <c r="F197" s="62">
        <v>340.5</v>
      </c>
      <c r="G197" s="62">
        <v>29.1</v>
      </c>
      <c r="H197" s="62">
        <v>453.2</v>
      </c>
      <c r="I197" s="62">
        <v>424.2</v>
      </c>
      <c r="J197" s="62">
        <v>340.5</v>
      </c>
      <c r="K197" s="62">
        <v>29</v>
      </c>
      <c r="L197" s="87"/>
    </row>
    <row r="198" spans="1:12" x14ac:dyDescent="0.2">
      <c r="A198" s="170"/>
      <c r="B198" s="171"/>
      <c r="C198" s="61" t="s">
        <v>88</v>
      </c>
      <c r="D198" s="62">
        <v>2.1</v>
      </c>
      <c r="E198" s="62">
        <v>2.1</v>
      </c>
      <c r="F198" s="62">
        <v>2.1</v>
      </c>
      <c r="G198" s="62">
        <v>0</v>
      </c>
      <c r="H198" s="62">
        <v>2.1</v>
      </c>
      <c r="I198" s="62">
        <v>2.1</v>
      </c>
      <c r="J198" s="62">
        <v>2.1</v>
      </c>
      <c r="K198" s="62">
        <v>0</v>
      </c>
      <c r="L198" s="87"/>
    </row>
    <row r="199" spans="1:12" ht="52.9" customHeight="1" x14ac:dyDescent="0.2">
      <c r="A199" s="85" t="s">
        <v>357</v>
      </c>
      <c r="B199" s="85"/>
      <c r="C199" s="86"/>
      <c r="D199" s="87">
        <f t="shared" ref="D199:K199" si="51">SUBTOTAL(9,D200:D204)</f>
        <v>484.8</v>
      </c>
      <c r="E199" s="87">
        <f t="shared" si="51"/>
        <v>460.4</v>
      </c>
      <c r="F199" s="87">
        <f t="shared" si="51"/>
        <v>398.4</v>
      </c>
      <c r="G199" s="87">
        <f t="shared" si="51"/>
        <v>24.4</v>
      </c>
      <c r="H199" s="87">
        <f t="shared" si="51"/>
        <v>462.6</v>
      </c>
      <c r="I199" s="87">
        <f t="shared" si="51"/>
        <v>456.2</v>
      </c>
      <c r="J199" s="87">
        <f t="shared" si="51"/>
        <v>398.4</v>
      </c>
      <c r="K199" s="87">
        <f t="shared" si="51"/>
        <v>6.4</v>
      </c>
      <c r="L199" s="87">
        <f t="shared" ref="L199" si="52">SUM(H199/D199*100)</f>
        <v>95.420792079207928</v>
      </c>
    </row>
    <row r="200" spans="1:12" x14ac:dyDescent="0.2">
      <c r="A200" s="170"/>
      <c r="B200" s="171" t="s">
        <v>338</v>
      </c>
      <c r="C200" s="61" t="s">
        <v>85</v>
      </c>
      <c r="D200" s="62">
        <v>49.9</v>
      </c>
      <c r="E200" s="62">
        <v>49.9</v>
      </c>
      <c r="F200" s="62">
        <v>49</v>
      </c>
      <c r="G200" s="62">
        <v>0</v>
      </c>
      <c r="H200" s="62">
        <v>49.9</v>
      </c>
      <c r="I200" s="62">
        <v>49.9</v>
      </c>
      <c r="J200" s="62">
        <v>49</v>
      </c>
      <c r="K200" s="62">
        <v>0</v>
      </c>
      <c r="L200" s="87"/>
    </row>
    <row r="201" spans="1:12" x14ac:dyDescent="0.2">
      <c r="A201" s="170"/>
      <c r="B201" s="171"/>
      <c r="C201" s="61" t="s">
        <v>93</v>
      </c>
      <c r="D201" s="62">
        <v>26.8</v>
      </c>
      <c r="E201" s="62">
        <v>26.8</v>
      </c>
      <c r="F201" s="62">
        <v>12.7</v>
      </c>
      <c r="G201" s="62">
        <v>0</v>
      </c>
      <c r="H201" s="62">
        <v>24.3</v>
      </c>
      <c r="I201" s="62">
        <v>24.3</v>
      </c>
      <c r="J201" s="62">
        <v>12.7</v>
      </c>
      <c r="K201" s="62">
        <v>0</v>
      </c>
      <c r="L201" s="87"/>
    </row>
    <row r="202" spans="1:12" x14ac:dyDescent="0.2">
      <c r="A202" s="170"/>
      <c r="B202" s="171"/>
      <c r="C202" s="61" t="s">
        <v>86</v>
      </c>
      <c r="D202" s="62">
        <v>387.3</v>
      </c>
      <c r="E202" s="62">
        <v>380.9</v>
      </c>
      <c r="F202" s="62">
        <v>333.9</v>
      </c>
      <c r="G202" s="62">
        <v>6.4</v>
      </c>
      <c r="H202" s="62">
        <v>385.6</v>
      </c>
      <c r="I202" s="62">
        <v>379.2</v>
      </c>
      <c r="J202" s="62">
        <v>333.9</v>
      </c>
      <c r="K202" s="62">
        <v>6.4</v>
      </c>
      <c r="L202" s="87"/>
    </row>
    <row r="203" spans="1:12" x14ac:dyDescent="0.2">
      <c r="A203" s="170"/>
      <c r="B203" s="171"/>
      <c r="C203" s="61" t="s">
        <v>88</v>
      </c>
      <c r="D203" s="62">
        <v>2.8</v>
      </c>
      <c r="E203" s="62">
        <v>2.8</v>
      </c>
      <c r="F203" s="62">
        <v>2.8</v>
      </c>
      <c r="G203" s="62">
        <v>0</v>
      </c>
      <c r="H203" s="62">
        <v>2.8</v>
      </c>
      <c r="I203" s="62">
        <v>2.8</v>
      </c>
      <c r="J203" s="62">
        <v>2.8</v>
      </c>
      <c r="K203" s="62">
        <v>0</v>
      </c>
      <c r="L203" s="87"/>
    </row>
    <row r="204" spans="1:12" ht="50.45" customHeight="1" x14ac:dyDescent="0.2">
      <c r="A204" s="170"/>
      <c r="B204" s="81" t="s">
        <v>340</v>
      </c>
      <c r="C204" s="61" t="s">
        <v>86</v>
      </c>
      <c r="D204" s="62">
        <v>18</v>
      </c>
      <c r="E204" s="62">
        <v>0</v>
      </c>
      <c r="F204" s="62">
        <v>0</v>
      </c>
      <c r="G204" s="62">
        <v>18</v>
      </c>
      <c r="H204" s="62">
        <v>0</v>
      </c>
      <c r="I204" s="62">
        <v>0</v>
      </c>
      <c r="J204" s="62">
        <v>0</v>
      </c>
      <c r="K204" s="62">
        <v>0</v>
      </c>
      <c r="L204" s="87"/>
    </row>
    <row r="205" spans="1:12" ht="43.15" customHeight="1" x14ac:dyDescent="0.2">
      <c r="A205" s="85" t="s">
        <v>358</v>
      </c>
      <c r="B205" s="85"/>
      <c r="C205" s="86"/>
      <c r="D205" s="87">
        <f t="shared" ref="D205:K205" si="53">SUBTOTAL(9,D206:D210)</f>
        <v>2073.8000000000002</v>
      </c>
      <c r="E205" s="87">
        <f t="shared" si="53"/>
        <v>2057.5</v>
      </c>
      <c r="F205" s="87">
        <f t="shared" si="53"/>
        <v>1717.6999999999998</v>
      </c>
      <c r="G205" s="87">
        <f t="shared" si="53"/>
        <v>16.3</v>
      </c>
      <c r="H205" s="87">
        <f t="shared" si="53"/>
        <v>2036.7000000000003</v>
      </c>
      <c r="I205" s="87">
        <f t="shared" si="53"/>
        <v>2021.6000000000001</v>
      </c>
      <c r="J205" s="87">
        <f t="shared" si="53"/>
        <v>1717.6999999999998</v>
      </c>
      <c r="K205" s="87">
        <f t="shared" si="53"/>
        <v>15.1</v>
      </c>
      <c r="L205" s="87">
        <f t="shared" ref="L205" si="54">SUM(H205/D205*100)</f>
        <v>98.211013598225477</v>
      </c>
    </row>
    <row r="206" spans="1:12" x14ac:dyDescent="0.2">
      <c r="A206" s="170"/>
      <c r="B206" s="171" t="s">
        <v>338</v>
      </c>
      <c r="C206" s="61" t="s">
        <v>85</v>
      </c>
      <c r="D206" s="62">
        <v>654.29999999999995</v>
      </c>
      <c r="E206" s="62">
        <v>654</v>
      </c>
      <c r="F206" s="62">
        <v>626.70000000000005</v>
      </c>
      <c r="G206" s="62">
        <v>0.3</v>
      </c>
      <c r="H206" s="62">
        <v>654.29999999999995</v>
      </c>
      <c r="I206" s="62">
        <v>654</v>
      </c>
      <c r="J206" s="62">
        <v>626.70000000000005</v>
      </c>
      <c r="K206" s="62">
        <v>0.3</v>
      </c>
      <c r="L206" s="87"/>
    </row>
    <row r="207" spans="1:12" ht="30" x14ac:dyDescent="0.2">
      <c r="A207" s="170"/>
      <c r="B207" s="171"/>
      <c r="C207" s="61" t="s">
        <v>188</v>
      </c>
      <c r="D207" s="62">
        <v>0.5</v>
      </c>
      <c r="E207" s="62">
        <v>0.5</v>
      </c>
      <c r="F207" s="62">
        <v>0.5</v>
      </c>
      <c r="G207" s="62">
        <v>0</v>
      </c>
      <c r="H207" s="62">
        <v>0.5</v>
      </c>
      <c r="I207" s="62">
        <v>0.5</v>
      </c>
      <c r="J207" s="62">
        <v>0.5</v>
      </c>
      <c r="K207" s="62">
        <v>0</v>
      </c>
      <c r="L207" s="87"/>
    </row>
    <row r="208" spans="1:12" x14ac:dyDescent="0.2">
      <c r="A208" s="170"/>
      <c r="B208" s="171"/>
      <c r="C208" s="61" t="s">
        <v>93</v>
      </c>
      <c r="D208" s="62">
        <v>152.19999999999999</v>
      </c>
      <c r="E208" s="62">
        <v>144.19999999999999</v>
      </c>
      <c r="F208" s="62">
        <v>18.399999999999999</v>
      </c>
      <c r="G208" s="62">
        <v>8</v>
      </c>
      <c r="H208" s="62">
        <v>115.1</v>
      </c>
      <c r="I208" s="62">
        <v>108.3</v>
      </c>
      <c r="J208" s="62">
        <v>18.399999999999999</v>
      </c>
      <c r="K208" s="62">
        <v>6.8</v>
      </c>
      <c r="L208" s="87"/>
    </row>
    <row r="209" spans="1:12" x14ac:dyDescent="0.2">
      <c r="A209" s="170"/>
      <c r="B209" s="171"/>
      <c r="C209" s="61" t="s">
        <v>86</v>
      </c>
      <c r="D209" s="62">
        <v>1238.4000000000001</v>
      </c>
      <c r="E209" s="62">
        <v>1230.4000000000001</v>
      </c>
      <c r="F209" s="62">
        <v>1044.0999999999999</v>
      </c>
      <c r="G209" s="62">
        <v>8</v>
      </c>
      <c r="H209" s="62">
        <v>1238.4000000000001</v>
      </c>
      <c r="I209" s="62">
        <v>1230.4000000000001</v>
      </c>
      <c r="J209" s="62">
        <v>1044.0999999999999</v>
      </c>
      <c r="K209" s="62">
        <v>8</v>
      </c>
      <c r="L209" s="87"/>
    </row>
    <row r="210" spans="1:12" x14ac:dyDescent="0.2">
      <c r="A210" s="170"/>
      <c r="B210" s="171"/>
      <c r="C210" s="61" t="s">
        <v>88</v>
      </c>
      <c r="D210" s="62">
        <v>28.4</v>
      </c>
      <c r="E210" s="62">
        <v>28.4</v>
      </c>
      <c r="F210" s="62">
        <v>28</v>
      </c>
      <c r="G210" s="62">
        <v>0</v>
      </c>
      <c r="H210" s="62">
        <v>28.4</v>
      </c>
      <c r="I210" s="62">
        <v>28.4</v>
      </c>
      <c r="J210" s="62">
        <v>28</v>
      </c>
      <c r="K210" s="62">
        <v>0</v>
      </c>
      <c r="L210" s="87"/>
    </row>
    <row r="211" spans="1:12" ht="46.15" customHeight="1" x14ac:dyDescent="0.2">
      <c r="A211" s="85" t="s">
        <v>243</v>
      </c>
      <c r="B211" s="85"/>
      <c r="C211" s="86"/>
      <c r="D211" s="87">
        <f t="shared" ref="D211:K211" si="55">SUBTOTAL(9,D212:D213)</f>
        <v>398.5</v>
      </c>
      <c r="E211" s="87">
        <f t="shared" si="55"/>
        <v>380.6</v>
      </c>
      <c r="F211" s="87">
        <f t="shared" si="55"/>
        <v>307.7</v>
      </c>
      <c r="G211" s="87">
        <f t="shared" si="55"/>
        <v>17.899999999999999</v>
      </c>
      <c r="H211" s="87">
        <f t="shared" si="55"/>
        <v>396.5</v>
      </c>
      <c r="I211" s="87">
        <f t="shared" si="55"/>
        <v>378.6</v>
      </c>
      <c r="J211" s="87">
        <f t="shared" si="55"/>
        <v>307.7</v>
      </c>
      <c r="K211" s="87">
        <f t="shared" si="55"/>
        <v>17.899999999999999</v>
      </c>
      <c r="L211" s="87">
        <f t="shared" ref="L211" si="56">SUM(H211/D211*100)</f>
        <v>99.498117942283557</v>
      </c>
    </row>
    <row r="212" spans="1:12" ht="28.15" customHeight="1" x14ac:dyDescent="0.2">
      <c r="A212" s="170"/>
      <c r="B212" s="171" t="s">
        <v>345</v>
      </c>
      <c r="C212" s="61" t="s">
        <v>93</v>
      </c>
      <c r="D212" s="62">
        <v>3.7</v>
      </c>
      <c r="E212" s="62">
        <v>3.5</v>
      </c>
      <c r="F212" s="62">
        <v>0</v>
      </c>
      <c r="G212" s="62">
        <v>0.2</v>
      </c>
      <c r="H212" s="62">
        <v>1.7</v>
      </c>
      <c r="I212" s="62">
        <v>1.5</v>
      </c>
      <c r="J212" s="62">
        <v>0</v>
      </c>
      <c r="K212" s="62">
        <v>0.2</v>
      </c>
      <c r="L212" s="87"/>
    </row>
    <row r="213" spans="1:12" ht="36" customHeight="1" x14ac:dyDescent="0.2">
      <c r="A213" s="170"/>
      <c r="B213" s="171"/>
      <c r="C213" s="61" t="s">
        <v>86</v>
      </c>
      <c r="D213" s="62">
        <v>394.8</v>
      </c>
      <c r="E213" s="62">
        <v>377.1</v>
      </c>
      <c r="F213" s="62">
        <v>307.7</v>
      </c>
      <c r="G213" s="62">
        <v>17.7</v>
      </c>
      <c r="H213" s="62">
        <v>394.8</v>
      </c>
      <c r="I213" s="62">
        <v>377.1</v>
      </c>
      <c r="J213" s="62">
        <v>307.7</v>
      </c>
      <c r="K213" s="62">
        <v>17.7</v>
      </c>
      <c r="L213" s="87"/>
    </row>
    <row r="214" spans="1:12" ht="33" customHeight="1" x14ac:dyDescent="0.2">
      <c r="A214" s="85" t="s">
        <v>66</v>
      </c>
      <c r="B214" s="85"/>
      <c r="C214" s="86"/>
      <c r="D214" s="87">
        <f t="shared" ref="D214:K214" si="57">SUBTOTAL(9,D215:D216)</f>
        <v>633.5</v>
      </c>
      <c r="E214" s="87">
        <f t="shared" si="57"/>
        <v>568.19999999999993</v>
      </c>
      <c r="F214" s="87">
        <f t="shared" si="57"/>
        <v>440</v>
      </c>
      <c r="G214" s="87">
        <f t="shared" si="57"/>
        <v>65.3</v>
      </c>
      <c r="H214" s="87">
        <f t="shared" si="57"/>
        <v>632.6</v>
      </c>
      <c r="I214" s="87">
        <f t="shared" si="57"/>
        <v>567.5</v>
      </c>
      <c r="J214" s="87">
        <f t="shared" si="57"/>
        <v>439.7</v>
      </c>
      <c r="K214" s="87">
        <f t="shared" si="57"/>
        <v>65.100000000000009</v>
      </c>
      <c r="L214" s="87">
        <f t="shared" ref="L214" si="58">SUM(H214/D214*100)</f>
        <v>99.857932123125494</v>
      </c>
    </row>
    <row r="215" spans="1:12" x14ac:dyDescent="0.2">
      <c r="A215" s="170"/>
      <c r="B215" s="171" t="s">
        <v>345</v>
      </c>
      <c r="C215" s="61" t="s">
        <v>93</v>
      </c>
      <c r="D215" s="62">
        <v>15</v>
      </c>
      <c r="E215" s="62">
        <v>14.3</v>
      </c>
      <c r="F215" s="62">
        <v>1</v>
      </c>
      <c r="G215" s="62">
        <v>0.7</v>
      </c>
      <c r="H215" s="62">
        <v>14.5</v>
      </c>
      <c r="I215" s="62">
        <v>13.8</v>
      </c>
      <c r="J215" s="62">
        <v>0.9</v>
      </c>
      <c r="K215" s="62">
        <v>0.7</v>
      </c>
      <c r="L215" s="87"/>
    </row>
    <row r="216" spans="1:12" ht="30" customHeight="1" x14ac:dyDescent="0.2">
      <c r="A216" s="170"/>
      <c r="B216" s="171"/>
      <c r="C216" s="61" t="s">
        <v>86</v>
      </c>
      <c r="D216" s="62">
        <v>618.5</v>
      </c>
      <c r="E216" s="62">
        <v>553.9</v>
      </c>
      <c r="F216" s="62">
        <v>439</v>
      </c>
      <c r="G216" s="62">
        <v>64.599999999999994</v>
      </c>
      <c r="H216" s="62">
        <v>618.1</v>
      </c>
      <c r="I216" s="62">
        <v>553.70000000000005</v>
      </c>
      <c r="J216" s="62">
        <v>438.8</v>
      </c>
      <c r="K216" s="62">
        <v>64.400000000000006</v>
      </c>
      <c r="L216" s="87"/>
    </row>
    <row r="217" spans="1:12" ht="45" x14ac:dyDescent="0.2">
      <c r="A217" s="85" t="s">
        <v>359</v>
      </c>
      <c r="B217" s="85"/>
      <c r="C217" s="86"/>
      <c r="D217" s="87">
        <f t="shared" ref="D217:K217" si="59">SUBTOTAL(9,D218:D219)</f>
        <v>707</v>
      </c>
      <c r="E217" s="87">
        <f t="shared" si="59"/>
        <v>701.5</v>
      </c>
      <c r="F217" s="87">
        <f t="shared" si="59"/>
        <v>613.29999999999995</v>
      </c>
      <c r="G217" s="87">
        <f t="shared" si="59"/>
        <v>5.5</v>
      </c>
      <c r="H217" s="87">
        <f t="shared" si="59"/>
        <v>707</v>
      </c>
      <c r="I217" s="87">
        <f t="shared" si="59"/>
        <v>701.5</v>
      </c>
      <c r="J217" s="87">
        <f t="shared" si="59"/>
        <v>613.29999999999995</v>
      </c>
      <c r="K217" s="87">
        <f t="shared" si="59"/>
        <v>5.5</v>
      </c>
      <c r="L217" s="87">
        <f t="shared" ref="L217" si="60">SUM(H217/D217*100)</f>
        <v>100</v>
      </c>
    </row>
    <row r="218" spans="1:12" x14ac:dyDescent="0.2">
      <c r="A218" s="170"/>
      <c r="B218" s="171" t="s">
        <v>338</v>
      </c>
      <c r="C218" s="61" t="s">
        <v>85</v>
      </c>
      <c r="D218" s="62">
        <v>337.4</v>
      </c>
      <c r="E218" s="62">
        <v>337.4</v>
      </c>
      <c r="F218" s="62">
        <v>330.6</v>
      </c>
      <c r="G218" s="62">
        <v>0</v>
      </c>
      <c r="H218" s="62">
        <v>337.4</v>
      </c>
      <c r="I218" s="62">
        <v>337.4</v>
      </c>
      <c r="J218" s="62">
        <v>330.6</v>
      </c>
      <c r="K218" s="62">
        <v>0</v>
      </c>
      <c r="L218" s="87"/>
    </row>
    <row r="219" spans="1:12" x14ac:dyDescent="0.2">
      <c r="A219" s="170"/>
      <c r="B219" s="171"/>
      <c r="C219" s="61" t="s">
        <v>86</v>
      </c>
      <c r="D219" s="62">
        <v>369.6</v>
      </c>
      <c r="E219" s="62">
        <v>364.1</v>
      </c>
      <c r="F219" s="62">
        <v>282.7</v>
      </c>
      <c r="G219" s="62">
        <v>5.5</v>
      </c>
      <c r="H219" s="62">
        <v>369.6</v>
      </c>
      <c r="I219" s="62">
        <v>364.1</v>
      </c>
      <c r="J219" s="62">
        <v>282.7</v>
      </c>
      <c r="K219" s="62">
        <v>5.5</v>
      </c>
      <c r="L219" s="87"/>
    </row>
    <row r="220" spans="1:12" ht="30" x14ac:dyDescent="0.2">
      <c r="A220" s="85" t="s">
        <v>360</v>
      </c>
      <c r="B220" s="85"/>
      <c r="C220" s="86"/>
      <c r="D220" s="87">
        <f t="shared" ref="D220:K220" si="61">SUBTOTAL(9,D221:D225)</f>
        <v>1655</v>
      </c>
      <c r="E220" s="87">
        <f t="shared" si="61"/>
        <v>1627.3</v>
      </c>
      <c r="F220" s="87">
        <f t="shared" si="61"/>
        <v>1308.3</v>
      </c>
      <c r="G220" s="87">
        <f t="shared" si="61"/>
        <v>27.7</v>
      </c>
      <c r="H220" s="87">
        <f t="shared" si="61"/>
        <v>1651.7</v>
      </c>
      <c r="I220" s="87">
        <f t="shared" si="61"/>
        <v>1624</v>
      </c>
      <c r="J220" s="87">
        <f t="shared" si="61"/>
        <v>1308.3</v>
      </c>
      <c r="K220" s="87">
        <f t="shared" si="61"/>
        <v>27.7</v>
      </c>
      <c r="L220" s="87">
        <f t="shared" ref="L220" si="62">SUM(H220/D220*100)</f>
        <v>99.800604229607245</v>
      </c>
    </row>
    <row r="221" spans="1:12" x14ac:dyDescent="0.2">
      <c r="A221" s="170"/>
      <c r="B221" s="171" t="s">
        <v>338</v>
      </c>
      <c r="C221" s="61" t="s">
        <v>93</v>
      </c>
      <c r="D221" s="62">
        <v>97.7</v>
      </c>
      <c r="E221" s="62">
        <v>97.7</v>
      </c>
      <c r="F221" s="62">
        <v>14.8</v>
      </c>
      <c r="G221" s="62">
        <v>0</v>
      </c>
      <c r="H221" s="62">
        <v>94.7</v>
      </c>
      <c r="I221" s="62">
        <v>94.7</v>
      </c>
      <c r="J221" s="62">
        <v>14.8</v>
      </c>
      <c r="K221" s="62">
        <v>0</v>
      </c>
      <c r="L221" s="87"/>
    </row>
    <row r="222" spans="1:12" x14ac:dyDescent="0.2">
      <c r="A222" s="170"/>
      <c r="B222" s="171"/>
      <c r="C222" s="61" t="s">
        <v>86</v>
      </c>
      <c r="D222" s="62">
        <v>305.2</v>
      </c>
      <c r="E222" s="62">
        <v>303.89999999999998</v>
      </c>
      <c r="F222" s="62">
        <v>255.6</v>
      </c>
      <c r="G222" s="62">
        <v>1.3</v>
      </c>
      <c r="H222" s="62">
        <v>305.2</v>
      </c>
      <c r="I222" s="62">
        <v>303.89999999999998</v>
      </c>
      <c r="J222" s="62">
        <v>255.6</v>
      </c>
      <c r="K222" s="62">
        <v>1.3</v>
      </c>
      <c r="L222" s="87"/>
    </row>
    <row r="223" spans="1:12" x14ac:dyDescent="0.2">
      <c r="A223" s="170"/>
      <c r="B223" s="171"/>
      <c r="C223" s="61" t="s">
        <v>88</v>
      </c>
      <c r="D223" s="62">
        <v>39.700000000000003</v>
      </c>
      <c r="E223" s="62">
        <v>39.700000000000003</v>
      </c>
      <c r="F223" s="62">
        <v>39.1</v>
      </c>
      <c r="G223" s="62">
        <v>0</v>
      </c>
      <c r="H223" s="62">
        <v>39.700000000000003</v>
      </c>
      <c r="I223" s="62">
        <v>39.700000000000003</v>
      </c>
      <c r="J223" s="62">
        <v>39.1</v>
      </c>
      <c r="K223" s="62">
        <v>0</v>
      </c>
      <c r="L223" s="87"/>
    </row>
    <row r="224" spans="1:12" ht="45" x14ac:dyDescent="0.2">
      <c r="A224" s="170"/>
      <c r="B224" s="81" t="s">
        <v>342</v>
      </c>
      <c r="C224" s="61" t="s">
        <v>90</v>
      </c>
      <c r="D224" s="62">
        <v>12.7</v>
      </c>
      <c r="E224" s="62">
        <v>12.7</v>
      </c>
      <c r="F224" s="62">
        <v>0</v>
      </c>
      <c r="G224" s="62">
        <v>0</v>
      </c>
      <c r="H224" s="62">
        <v>12.7</v>
      </c>
      <c r="I224" s="62">
        <v>12.7</v>
      </c>
      <c r="J224" s="62">
        <v>0</v>
      </c>
      <c r="K224" s="62">
        <v>0</v>
      </c>
      <c r="L224" s="87"/>
    </row>
    <row r="225" spans="1:12" ht="60" x14ac:dyDescent="0.2">
      <c r="A225" s="170"/>
      <c r="B225" s="81" t="s">
        <v>347</v>
      </c>
      <c r="C225" s="61" t="s">
        <v>86</v>
      </c>
      <c r="D225" s="62">
        <v>1199.7</v>
      </c>
      <c r="E225" s="62">
        <v>1173.3</v>
      </c>
      <c r="F225" s="62">
        <v>998.8</v>
      </c>
      <c r="G225" s="62">
        <v>26.4</v>
      </c>
      <c r="H225" s="62">
        <v>1199.4000000000001</v>
      </c>
      <c r="I225" s="62">
        <v>1173</v>
      </c>
      <c r="J225" s="62">
        <v>998.8</v>
      </c>
      <c r="K225" s="62">
        <v>26.4</v>
      </c>
      <c r="L225" s="87"/>
    </row>
    <row r="226" spans="1:12" ht="66.599999999999994" customHeight="1" x14ac:dyDescent="0.2">
      <c r="A226" s="85" t="s">
        <v>260</v>
      </c>
      <c r="B226" s="85"/>
      <c r="C226" s="86"/>
      <c r="D226" s="87">
        <f t="shared" ref="D226:K226" si="63">SUBTOTAL(9,D227:D232)</f>
        <v>1626.6000000000001</v>
      </c>
      <c r="E226" s="87">
        <f t="shared" si="63"/>
        <v>1624.6000000000001</v>
      </c>
      <c r="F226" s="87">
        <f t="shared" si="63"/>
        <v>1327.2999999999997</v>
      </c>
      <c r="G226" s="87">
        <f t="shared" si="63"/>
        <v>2</v>
      </c>
      <c r="H226" s="87">
        <f t="shared" si="63"/>
        <v>1567.3</v>
      </c>
      <c r="I226" s="87">
        <f t="shared" si="63"/>
        <v>1565.3</v>
      </c>
      <c r="J226" s="87">
        <f t="shared" si="63"/>
        <v>1292</v>
      </c>
      <c r="K226" s="87">
        <f t="shared" si="63"/>
        <v>2</v>
      </c>
      <c r="L226" s="87">
        <f t="shared" ref="L226" si="64">SUM(H226/D226*100)</f>
        <v>96.354358785196098</v>
      </c>
    </row>
    <row r="227" spans="1:12" x14ac:dyDescent="0.2">
      <c r="A227" s="170"/>
      <c r="B227" s="171" t="s">
        <v>342</v>
      </c>
      <c r="C227" s="61" t="s">
        <v>90</v>
      </c>
      <c r="D227" s="62">
        <v>38.200000000000003</v>
      </c>
      <c r="E227" s="62">
        <v>38.200000000000003</v>
      </c>
      <c r="F227" s="62">
        <v>0</v>
      </c>
      <c r="G227" s="62">
        <v>0</v>
      </c>
      <c r="H227" s="62">
        <v>38.200000000000003</v>
      </c>
      <c r="I227" s="62">
        <v>38.200000000000003</v>
      </c>
      <c r="J227" s="62">
        <v>0</v>
      </c>
      <c r="K227" s="62">
        <v>0</v>
      </c>
      <c r="L227" s="87"/>
    </row>
    <row r="228" spans="1:12" x14ac:dyDescent="0.2">
      <c r="A228" s="170"/>
      <c r="B228" s="171"/>
      <c r="C228" s="61" t="s">
        <v>84</v>
      </c>
      <c r="D228" s="62">
        <v>17.3</v>
      </c>
      <c r="E228" s="62">
        <v>17.3</v>
      </c>
      <c r="F228" s="62">
        <v>0</v>
      </c>
      <c r="G228" s="62">
        <v>0</v>
      </c>
      <c r="H228" s="62">
        <v>2.9</v>
      </c>
      <c r="I228" s="62">
        <v>2.9</v>
      </c>
      <c r="J228" s="62">
        <v>0</v>
      </c>
      <c r="K228" s="62">
        <v>0</v>
      </c>
      <c r="L228" s="87"/>
    </row>
    <row r="229" spans="1:12" x14ac:dyDescent="0.2">
      <c r="A229" s="170"/>
      <c r="B229" s="171"/>
      <c r="C229" s="61" t="s">
        <v>93</v>
      </c>
      <c r="D229" s="62">
        <v>6</v>
      </c>
      <c r="E229" s="62">
        <v>4</v>
      </c>
      <c r="F229" s="62">
        <v>1.4</v>
      </c>
      <c r="G229" s="62">
        <v>2</v>
      </c>
      <c r="H229" s="62">
        <v>5.0999999999999996</v>
      </c>
      <c r="I229" s="62">
        <v>3.1</v>
      </c>
      <c r="J229" s="62">
        <v>1.4</v>
      </c>
      <c r="K229" s="62">
        <v>2</v>
      </c>
      <c r="L229" s="87"/>
    </row>
    <row r="230" spans="1:12" x14ac:dyDescent="0.2">
      <c r="A230" s="170"/>
      <c r="B230" s="171"/>
      <c r="C230" s="61" t="s">
        <v>86</v>
      </c>
      <c r="D230" s="62">
        <v>533.20000000000005</v>
      </c>
      <c r="E230" s="62">
        <v>533.20000000000005</v>
      </c>
      <c r="F230" s="62">
        <v>406.5</v>
      </c>
      <c r="G230" s="62">
        <v>0</v>
      </c>
      <c r="H230" s="62">
        <v>529.6</v>
      </c>
      <c r="I230" s="62">
        <v>529.6</v>
      </c>
      <c r="J230" s="62">
        <v>405.6</v>
      </c>
      <c r="K230" s="62">
        <v>0</v>
      </c>
      <c r="L230" s="87"/>
    </row>
    <row r="231" spans="1:12" x14ac:dyDescent="0.2">
      <c r="A231" s="170"/>
      <c r="B231" s="171"/>
      <c r="C231" s="61" t="s">
        <v>88</v>
      </c>
      <c r="D231" s="62">
        <v>915.1</v>
      </c>
      <c r="E231" s="62">
        <v>915.1</v>
      </c>
      <c r="F231" s="62">
        <v>820.8</v>
      </c>
      <c r="G231" s="62">
        <v>0</v>
      </c>
      <c r="H231" s="62">
        <v>880.2</v>
      </c>
      <c r="I231" s="62">
        <v>880.2</v>
      </c>
      <c r="J231" s="62">
        <v>786.4</v>
      </c>
      <c r="K231" s="62">
        <v>0</v>
      </c>
      <c r="L231" s="87"/>
    </row>
    <row r="232" spans="1:12" ht="39" customHeight="1" x14ac:dyDescent="0.2">
      <c r="A232" s="170"/>
      <c r="B232" s="81" t="s">
        <v>343</v>
      </c>
      <c r="C232" s="61" t="s">
        <v>86</v>
      </c>
      <c r="D232" s="62">
        <v>116.8</v>
      </c>
      <c r="E232" s="62">
        <v>116.8</v>
      </c>
      <c r="F232" s="62">
        <v>98.6</v>
      </c>
      <c r="G232" s="62">
        <v>0</v>
      </c>
      <c r="H232" s="62">
        <v>111.3</v>
      </c>
      <c r="I232" s="62">
        <v>111.3</v>
      </c>
      <c r="J232" s="62">
        <v>98.6</v>
      </c>
      <c r="K232" s="62">
        <v>0</v>
      </c>
      <c r="L232" s="87"/>
    </row>
    <row r="233" spans="1:12" ht="43.15" customHeight="1" x14ac:dyDescent="0.2">
      <c r="A233" s="85" t="s">
        <v>62</v>
      </c>
      <c r="B233" s="85"/>
      <c r="C233" s="86"/>
      <c r="D233" s="87">
        <f t="shared" ref="D233:K233" si="65">SUBTOTAL(9,D234:D236)</f>
        <v>1830.3</v>
      </c>
      <c r="E233" s="87">
        <f t="shared" si="65"/>
        <v>1825.3</v>
      </c>
      <c r="F233" s="87">
        <f t="shared" si="65"/>
        <v>1702.2</v>
      </c>
      <c r="G233" s="87">
        <f t="shared" si="65"/>
        <v>5</v>
      </c>
      <c r="H233" s="87">
        <f t="shared" si="65"/>
        <v>1821.8</v>
      </c>
      <c r="I233" s="87">
        <f t="shared" si="65"/>
        <v>1816.8</v>
      </c>
      <c r="J233" s="87">
        <f t="shared" si="65"/>
        <v>1695.5</v>
      </c>
      <c r="K233" s="87">
        <f t="shared" si="65"/>
        <v>5</v>
      </c>
      <c r="L233" s="87">
        <f t="shared" ref="L233" si="66">SUM(H233/D233*100)</f>
        <v>99.535595257608051</v>
      </c>
    </row>
    <row r="234" spans="1:12" x14ac:dyDescent="0.2">
      <c r="A234" s="170"/>
      <c r="B234" s="171" t="s">
        <v>343</v>
      </c>
      <c r="C234" s="61" t="s">
        <v>93</v>
      </c>
      <c r="D234" s="62">
        <v>82.6</v>
      </c>
      <c r="E234" s="62">
        <v>82.6</v>
      </c>
      <c r="F234" s="62">
        <v>77.099999999999994</v>
      </c>
      <c r="G234" s="62">
        <v>0</v>
      </c>
      <c r="H234" s="62">
        <v>74.099999999999994</v>
      </c>
      <c r="I234" s="62">
        <v>74.099999999999994</v>
      </c>
      <c r="J234" s="62">
        <v>70.400000000000006</v>
      </c>
      <c r="K234" s="62">
        <v>0</v>
      </c>
      <c r="L234" s="87"/>
    </row>
    <row r="235" spans="1:12" x14ac:dyDescent="0.2">
      <c r="A235" s="170"/>
      <c r="B235" s="171"/>
      <c r="C235" s="61" t="s">
        <v>86</v>
      </c>
      <c r="D235" s="62">
        <v>940.8</v>
      </c>
      <c r="E235" s="62">
        <v>935.8</v>
      </c>
      <c r="F235" s="62">
        <v>835.1</v>
      </c>
      <c r="G235" s="62">
        <v>5</v>
      </c>
      <c r="H235" s="62">
        <v>940.8</v>
      </c>
      <c r="I235" s="62">
        <v>935.8</v>
      </c>
      <c r="J235" s="62">
        <v>835.1</v>
      </c>
      <c r="K235" s="62">
        <v>5</v>
      </c>
      <c r="L235" s="87"/>
    </row>
    <row r="236" spans="1:12" x14ac:dyDescent="0.2">
      <c r="A236" s="170"/>
      <c r="B236" s="171"/>
      <c r="C236" s="61" t="s">
        <v>88</v>
      </c>
      <c r="D236" s="62">
        <v>806.9</v>
      </c>
      <c r="E236" s="62">
        <v>806.9</v>
      </c>
      <c r="F236" s="62">
        <v>790</v>
      </c>
      <c r="G236" s="62">
        <v>0</v>
      </c>
      <c r="H236" s="62">
        <v>806.9</v>
      </c>
      <c r="I236" s="62">
        <v>806.9</v>
      </c>
      <c r="J236" s="62">
        <v>790</v>
      </c>
      <c r="K236" s="62">
        <v>0</v>
      </c>
      <c r="L236" s="87"/>
    </row>
    <row r="237" spans="1:12" ht="60" x14ac:dyDescent="0.2">
      <c r="A237" s="85" t="s">
        <v>361</v>
      </c>
      <c r="B237" s="85"/>
      <c r="C237" s="86"/>
      <c r="D237" s="87">
        <f t="shared" ref="D237:K237" si="67">SUBTOTAL(9,D238:D239)</f>
        <v>4382.7</v>
      </c>
      <c r="E237" s="87">
        <f t="shared" si="67"/>
        <v>2331.6</v>
      </c>
      <c r="F237" s="87">
        <f t="shared" si="67"/>
        <v>1241.3</v>
      </c>
      <c r="G237" s="87">
        <f t="shared" si="67"/>
        <v>2051.1</v>
      </c>
      <c r="H237" s="87">
        <f t="shared" si="67"/>
        <v>4343.8999999999996</v>
      </c>
      <c r="I237" s="87">
        <f t="shared" si="67"/>
        <v>2314.3000000000002</v>
      </c>
      <c r="J237" s="87">
        <f t="shared" si="67"/>
        <v>1241.3</v>
      </c>
      <c r="K237" s="87">
        <f t="shared" si="67"/>
        <v>2029.6</v>
      </c>
      <c r="L237" s="87">
        <f t="shared" ref="L237" si="68">SUM(H237/D237*100)</f>
        <v>99.11470098341205</v>
      </c>
    </row>
    <row r="238" spans="1:12" x14ac:dyDescent="0.2">
      <c r="A238" s="170"/>
      <c r="B238" s="171" t="s">
        <v>346</v>
      </c>
      <c r="C238" s="61" t="s">
        <v>93</v>
      </c>
      <c r="D238" s="62">
        <v>605</v>
      </c>
      <c r="E238" s="62">
        <v>563</v>
      </c>
      <c r="F238" s="62">
        <v>340.4</v>
      </c>
      <c r="G238" s="62">
        <v>42</v>
      </c>
      <c r="H238" s="62">
        <v>566.70000000000005</v>
      </c>
      <c r="I238" s="62">
        <v>546.20000000000005</v>
      </c>
      <c r="J238" s="62">
        <v>340.4</v>
      </c>
      <c r="K238" s="62">
        <v>20.5</v>
      </c>
      <c r="L238" s="87"/>
    </row>
    <row r="239" spans="1:12" x14ac:dyDescent="0.2">
      <c r="A239" s="170"/>
      <c r="B239" s="171"/>
      <c r="C239" s="61" t="s">
        <v>86</v>
      </c>
      <c r="D239" s="62">
        <v>3777.7</v>
      </c>
      <c r="E239" s="62">
        <v>1768.6</v>
      </c>
      <c r="F239" s="62">
        <v>900.9</v>
      </c>
      <c r="G239" s="62">
        <v>2009.1</v>
      </c>
      <c r="H239" s="62">
        <v>3777.2</v>
      </c>
      <c r="I239" s="62">
        <v>1768.1</v>
      </c>
      <c r="J239" s="62">
        <v>900.9</v>
      </c>
      <c r="K239" s="62">
        <v>2009.1</v>
      </c>
      <c r="L239" s="87"/>
    </row>
    <row r="240" spans="1:12" ht="30" x14ac:dyDescent="0.2">
      <c r="A240" s="85" t="s">
        <v>68</v>
      </c>
      <c r="B240" s="85"/>
      <c r="C240" s="86"/>
      <c r="D240" s="87">
        <f t="shared" ref="D240:K240" si="69">SUBTOTAL(9,D241:D242)</f>
        <v>454.4</v>
      </c>
      <c r="E240" s="87">
        <f t="shared" si="69"/>
        <v>440.8</v>
      </c>
      <c r="F240" s="87">
        <f t="shared" si="69"/>
        <v>324.8</v>
      </c>
      <c r="G240" s="87">
        <f t="shared" si="69"/>
        <v>13.6</v>
      </c>
      <c r="H240" s="87">
        <f t="shared" si="69"/>
        <v>451.8</v>
      </c>
      <c r="I240" s="87">
        <f t="shared" si="69"/>
        <v>438.3</v>
      </c>
      <c r="J240" s="87">
        <f t="shared" si="69"/>
        <v>324.8</v>
      </c>
      <c r="K240" s="87">
        <f t="shared" si="69"/>
        <v>13.5</v>
      </c>
      <c r="L240" s="87">
        <f t="shared" ref="L240" si="70">SUM(H240/D240*100)</f>
        <v>99.427816901408463</v>
      </c>
    </row>
    <row r="241" spans="1:12" ht="18.600000000000001" customHeight="1" x14ac:dyDescent="0.2">
      <c r="A241" s="170"/>
      <c r="B241" s="171" t="s">
        <v>345</v>
      </c>
      <c r="C241" s="61" t="s">
        <v>93</v>
      </c>
      <c r="D241" s="62">
        <v>7</v>
      </c>
      <c r="E241" s="62">
        <v>7</v>
      </c>
      <c r="F241" s="62">
        <v>0</v>
      </c>
      <c r="G241" s="62">
        <v>0</v>
      </c>
      <c r="H241" s="62">
        <v>5.3</v>
      </c>
      <c r="I241" s="62">
        <v>5.3</v>
      </c>
      <c r="J241" s="62">
        <v>0</v>
      </c>
      <c r="K241" s="62">
        <v>0</v>
      </c>
      <c r="L241" s="87"/>
    </row>
    <row r="242" spans="1:12" ht="26.45" customHeight="1" x14ac:dyDescent="0.2">
      <c r="A242" s="170"/>
      <c r="B242" s="171"/>
      <c r="C242" s="61" t="s">
        <v>86</v>
      </c>
      <c r="D242" s="62">
        <v>447.4</v>
      </c>
      <c r="E242" s="62">
        <v>433.8</v>
      </c>
      <c r="F242" s="62">
        <v>324.8</v>
      </c>
      <c r="G242" s="62">
        <v>13.6</v>
      </c>
      <c r="H242" s="62">
        <v>446.5</v>
      </c>
      <c r="I242" s="62">
        <v>433</v>
      </c>
      <c r="J242" s="62">
        <v>324.8</v>
      </c>
      <c r="K242" s="62">
        <v>13.5</v>
      </c>
      <c r="L242" s="87"/>
    </row>
    <row r="243" spans="1:12" ht="30" x14ac:dyDescent="0.2">
      <c r="A243" s="85" t="s">
        <v>244</v>
      </c>
      <c r="B243" s="85"/>
      <c r="C243" s="86"/>
      <c r="D243" s="87">
        <f t="shared" ref="D243:K243" si="71">SUBTOTAL(9,D244:D246)</f>
        <v>593.29999999999995</v>
      </c>
      <c r="E243" s="87">
        <f t="shared" si="71"/>
        <v>549.6</v>
      </c>
      <c r="F243" s="87">
        <f t="shared" si="71"/>
        <v>362.2</v>
      </c>
      <c r="G243" s="87">
        <f t="shared" si="71"/>
        <v>43.7</v>
      </c>
      <c r="H243" s="87">
        <f t="shared" si="71"/>
        <v>582.09999999999991</v>
      </c>
      <c r="I243" s="87">
        <f t="shared" si="71"/>
        <v>538.5</v>
      </c>
      <c r="J243" s="87">
        <f t="shared" si="71"/>
        <v>362.2</v>
      </c>
      <c r="K243" s="87">
        <f t="shared" si="71"/>
        <v>43.6</v>
      </c>
      <c r="L243" s="87">
        <f t="shared" ref="L243" si="72">SUM(H243/D243*100)</f>
        <v>98.112253497387485</v>
      </c>
    </row>
    <row r="244" spans="1:12" ht="46.15" customHeight="1" x14ac:dyDescent="0.2">
      <c r="A244" s="170"/>
      <c r="B244" s="81" t="s">
        <v>340</v>
      </c>
      <c r="C244" s="61" t="s">
        <v>86</v>
      </c>
      <c r="D244" s="62">
        <v>18</v>
      </c>
      <c r="E244" s="62">
        <v>18</v>
      </c>
      <c r="F244" s="62">
        <v>0</v>
      </c>
      <c r="G244" s="62">
        <v>0</v>
      </c>
      <c r="H244" s="62">
        <v>18</v>
      </c>
      <c r="I244" s="62">
        <v>18</v>
      </c>
      <c r="J244" s="62">
        <v>0</v>
      </c>
      <c r="K244" s="62">
        <v>0</v>
      </c>
      <c r="L244" s="87"/>
    </row>
    <row r="245" spans="1:12" x14ac:dyDescent="0.2">
      <c r="A245" s="170"/>
      <c r="B245" s="171" t="s">
        <v>345</v>
      </c>
      <c r="C245" s="61" t="s">
        <v>93</v>
      </c>
      <c r="D245" s="62">
        <v>27</v>
      </c>
      <c r="E245" s="62">
        <v>27</v>
      </c>
      <c r="F245" s="62">
        <v>0</v>
      </c>
      <c r="G245" s="62">
        <v>0</v>
      </c>
      <c r="H245" s="62">
        <v>16.3</v>
      </c>
      <c r="I245" s="62">
        <v>16.3</v>
      </c>
      <c r="J245" s="62">
        <v>0</v>
      </c>
      <c r="K245" s="62">
        <v>0</v>
      </c>
      <c r="L245" s="87"/>
    </row>
    <row r="246" spans="1:12" ht="33.6" customHeight="1" x14ac:dyDescent="0.2">
      <c r="A246" s="170"/>
      <c r="B246" s="171"/>
      <c r="C246" s="61" t="s">
        <v>86</v>
      </c>
      <c r="D246" s="62">
        <v>548.29999999999995</v>
      </c>
      <c r="E246" s="62">
        <v>504.6</v>
      </c>
      <c r="F246" s="62">
        <v>362.2</v>
      </c>
      <c r="G246" s="62">
        <v>43.7</v>
      </c>
      <c r="H246" s="62">
        <v>547.79999999999995</v>
      </c>
      <c r="I246" s="62">
        <v>504.2</v>
      </c>
      <c r="J246" s="62">
        <v>362.2</v>
      </c>
      <c r="K246" s="62">
        <v>43.6</v>
      </c>
      <c r="L246" s="87"/>
    </row>
    <row r="247" spans="1:12" ht="30" x14ac:dyDescent="0.2">
      <c r="A247" s="85" t="s">
        <v>69</v>
      </c>
      <c r="B247" s="85"/>
      <c r="C247" s="86"/>
      <c r="D247" s="87">
        <f t="shared" ref="D247:K247" si="73">SUBTOTAL(9,D248:D249)</f>
        <v>609.70000000000005</v>
      </c>
      <c r="E247" s="87">
        <f t="shared" si="73"/>
        <v>575.6</v>
      </c>
      <c r="F247" s="87">
        <f t="shared" si="73"/>
        <v>432.8</v>
      </c>
      <c r="G247" s="87">
        <f t="shared" si="73"/>
        <v>34.1</v>
      </c>
      <c r="H247" s="87">
        <f t="shared" si="73"/>
        <v>602.80000000000007</v>
      </c>
      <c r="I247" s="87">
        <f t="shared" si="73"/>
        <v>568.70000000000005</v>
      </c>
      <c r="J247" s="87">
        <f t="shared" si="73"/>
        <v>432.8</v>
      </c>
      <c r="K247" s="87">
        <f t="shared" si="73"/>
        <v>34.1</v>
      </c>
      <c r="L247" s="87">
        <f t="shared" ref="L247" si="74">SUM(H247/D247*100)</f>
        <v>98.868295883221265</v>
      </c>
    </row>
    <row r="248" spans="1:12" ht="18.600000000000001" customHeight="1" x14ac:dyDescent="0.2">
      <c r="A248" s="170"/>
      <c r="B248" s="171" t="s">
        <v>345</v>
      </c>
      <c r="C248" s="61" t="s">
        <v>93</v>
      </c>
      <c r="D248" s="62">
        <v>8</v>
      </c>
      <c r="E248" s="62">
        <v>8</v>
      </c>
      <c r="F248" s="62">
        <v>0</v>
      </c>
      <c r="G248" s="62">
        <v>0</v>
      </c>
      <c r="H248" s="62">
        <v>1.1000000000000001</v>
      </c>
      <c r="I248" s="62">
        <v>1.1000000000000001</v>
      </c>
      <c r="J248" s="62">
        <v>0</v>
      </c>
      <c r="K248" s="62">
        <v>0</v>
      </c>
      <c r="L248" s="87"/>
    </row>
    <row r="249" spans="1:12" ht="25.9" customHeight="1" x14ac:dyDescent="0.2">
      <c r="A249" s="170"/>
      <c r="B249" s="171"/>
      <c r="C249" s="61" t="s">
        <v>86</v>
      </c>
      <c r="D249" s="62">
        <v>601.70000000000005</v>
      </c>
      <c r="E249" s="62">
        <v>567.6</v>
      </c>
      <c r="F249" s="62">
        <v>432.8</v>
      </c>
      <c r="G249" s="62">
        <v>34.1</v>
      </c>
      <c r="H249" s="62">
        <v>601.70000000000005</v>
      </c>
      <c r="I249" s="62">
        <v>567.6</v>
      </c>
      <c r="J249" s="62">
        <v>432.8</v>
      </c>
      <c r="K249" s="62">
        <v>34.1</v>
      </c>
      <c r="L249" s="87"/>
    </row>
    <row r="250" spans="1:12" ht="31.15" customHeight="1" x14ac:dyDescent="0.2">
      <c r="A250" s="85" t="s">
        <v>70</v>
      </c>
      <c r="B250" s="85"/>
      <c r="C250" s="86"/>
      <c r="D250" s="87">
        <f t="shared" ref="D250:K250" si="75">SUBTOTAL(9,D251:D252)</f>
        <v>446.5</v>
      </c>
      <c r="E250" s="87">
        <f t="shared" si="75"/>
        <v>424.6</v>
      </c>
      <c r="F250" s="87">
        <f t="shared" si="75"/>
        <v>326.2</v>
      </c>
      <c r="G250" s="87">
        <f t="shared" si="75"/>
        <v>21.9</v>
      </c>
      <c r="H250" s="87">
        <f t="shared" si="75"/>
        <v>437.1</v>
      </c>
      <c r="I250" s="87">
        <f t="shared" si="75"/>
        <v>415.2</v>
      </c>
      <c r="J250" s="87">
        <f t="shared" si="75"/>
        <v>326.2</v>
      </c>
      <c r="K250" s="87">
        <f t="shared" si="75"/>
        <v>21.9</v>
      </c>
      <c r="L250" s="87">
        <f t="shared" ref="L250" si="76">SUM(H250/D250*100)</f>
        <v>97.894736842105274</v>
      </c>
    </row>
    <row r="251" spans="1:12" ht="20.45" customHeight="1" x14ac:dyDescent="0.2">
      <c r="A251" s="170"/>
      <c r="B251" s="171" t="s">
        <v>345</v>
      </c>
      <c r="C251" s="61" t="s">
        <v>93</v>
      </c>
      <c r="D251" s="62">
        <v>18.5</v>
      </c>
      <c r="E251" s="62">
        <v>16.5</v>
      </c>
      <c r="F251" s="62">
        <v>0</v>
      </c>
      <c r="G251" s="62">
        <v>2</v>
      </c>
      <c r="H251" s="62">
        <v>9.8000000000000007</v>
      </c>
      <c r="I251" s="62">
        <v>7.8</v>
      </c>
      <c r="J251" s="62">
        <v>0</v>
      </c>
      <c r="K251" s="62">
        <v>2</v>
      </c>
      <c r="L251" s="87"/>
    </row>
    <row r="252" spans="1:12" ht="34.15" customHeight="1" x14ac:dyDescent="0.2">
      <c r="A252" s="170"/>
      <c r="B252" s="171"/>
      <c r="C252" s="61" t="s">
        <v>86</v>
      </c>
      <c r="D252" s="62">
        <v>428</v>
      </c>
      <c r="E252" s="62">
        <v>408.1</v>
      </c>
      <c r="F252" s="62">
        <v>326.2</v>
      </c>
      <c r="G252" s="62">
        <v>19.899999999999999</v>
      </c>
      <c r="H252" s="62">
        <v>427.3</v>
      </c>
      <c r="I252" s="62">
        <v>407.4</v>
      </c>
      <c r="J252" s="62">
        <v>326.2</v>
      </c>
      <c r="K252" s="62">
        <v>19.899999999999999</v>
      </c>
      <c r="L252" s="87"/>
    </row>
    <row r="253" spans="1:12" ht="64.150000000000006" customHeight="1" x14ac:dyDescent="0.2">
      <c r="A253" s="85" t="s">
        <v>362</v>
      </c>
      <c r="B253" s="85"/>
      <c r="C253" s="86"/>
      <c r="D253" s="87">
        <f t="shared" ref="D253:K253" si="77">SUBTOTAL(9,D254:D254)</f>
        <v>165.3</v>
      </c>
      <c r="E253" s="87">
        <f t="shared" si="77"/>
        <v>160.4</v>
      </c>
      <c r="F253" s="87">
        <f t="shared" si="77"/>
        <v>151</v>
      </c>
      <c r="G253" s="87">
        <f t="shared" si="77"/>
        <v>4.9000000000000004</v>
      </c>
      <c r="H253" s="87">
        <f t="shared" si="77"/>
        <v>160</v>
      </c>
      <c r="I253" s="87">
        <f t="shared" si="77"/>
        <v>155.1</v>
      </c>
      <c r="J253" s="87">
        <f t="shared" si="77"/>
        <v>146.80000000000001</v>
      </c>
      <c r="K253" s="87">
        <f t="shared" si="77"/>
        <v>4.9000000000000004</v>
      </c>
      <c r="L253" s="87">
        <f t="shared" ref="L253" si="78">SUM(H253/D253*100)</f>
        <v>96.793708408953421</v>
      </c>
    </row>
    <row r="254" spans="1:12" ht="52.15" customHeight="1" x14ac:dyDescent="0.2">
      <c r="A254" s="81"/>
      <c r="B254" s="81" t="s">
        <v>347</v>
      </c>
      <c r="C254" s="61" t="s">
        <v>86</v>
      </c>
      <c r="D254" s="62">
        <v>165.3</v>
      </c>
      <c r="E254" s="62">
        <v>160.4</v>
      </c>
      <c r="F254" s="62">
        <v>151</v>
      </c>
      <c r="G254" s="62">
        <v>4.9000000000000004</v>
      </c>
      <c r="H254" s="62">
        <v>160</v>
      </c>
      <c r="I254" s="62">
        <v>155.1</v>
      </c>
      <c r="J254" s="62">
        <v>146.80000000000001</v>
      </c>
      <c r="K254" s="62">
        <v>4.9000000000000004</v>
      </c>
      <c r="L254" s="87"/>
    </row>
    <row r="255" spans="1:12" ht="45" x14ac:dyDescent="0.2">
      <c r="A255" s="85" t="s">
        <v>264</v>
      </c>
      <c r="B255" s="85"/>
      <c r="C255" s="86"/>
      <c r="D255" s="87">
        <f t="shared" ref="D255:K255" si="79">SUBTOTAL(9,D256:D259)</f>
        <v>1190.6000000000001</v>
      </c>
      <c r="E255" s="87">
        <f t="shared" si="79"/>
        <v>1157.3</v>
      </c>
      <c r="F255" s="87">
        <f t="shared" si="79"/>
        <v>998.8</v>
      </c>
      <c r="G255" s="87">
        <f t="shared" si="79"/>
        <v>33.299999999999997</v>
      </c>
      <c r="H255" s="87">
        <f t="shared" si="79"/>
        <v>1190.3000000000002</v>
      </c>
      <c r="I255" s="87">
        <f t="shared" si="79"/>
        <v>1157</v>
      </c>
      <c r="J255" s="87">
        <f t="shared" si="79"/>
        <v>998.8</v>
      </c>
      <c r="K255" s="87">
        <f t="shared" si="79"/>
        <v>33.299999999999997</v>
      </c>
      <c r="L255" s="87">
        <f t="shared" ref="L255" si="80">SUM(H255/D255*100)</f>
        <v>99.97480262052747</v>
      </c>
    </row>
    <row r="256" spans="1:12" ht="32.450000000000003" customHeight="1" x14ac:dyDescent="0.2">
      <c r="A256" s="170"/>
      <c r="B256" s="81" t="s">
        <v>341</v>
      </c>
      <c r="C256" s="61" t="s">
        <v>86</v>
      </c>
      <c r="D256" s="62">
        <v>30</v>
      </c>
      <c r="E256" s="62">
        <v>30</v>
      </c>
      <c r="F256" s="62">
        <v>0</v>
      </c>
      <c r="G256" s="62">
        <v>0</v>
      </c>
      <c r="H256" s="62">
        <v>30</v>
      </c>
      <c r="I256" s="62">
        <v>30</v>
      </c>
      <c r="J256" s="62">
        <v>0</v>
      </c>
      <c r="K256" s="62">
        <v>0</v>
      </c>
      <c r="L256" s="87"/>
    </row>
    <row r="257" spans="1:12" x14ac:dyDescent="0.2">
      <c r="A257" s="170"/>
      <c r="B257" s="171" t="s">
        <v>347</v>
      </c>
      <c r="C257" s="61" t="s">
        <v>93</v>
      </c>
      <c r="D257" s="62">
        <v>1</v>
      </c>
      <c r="E257" s="62">
        <v>1</v>
      </c>
      <c r="F257" s="62">
        <v>0</v>
      </c>
      <c r="G257" s="62">
        <v>0</v>
      </c>
      <c r="H257" s="62">
        <v>0.7</v>
      </c>
      <c r="I257" s="62">
        <v>0.7</v>
      </c>
      <c r="J257" s="62">
        <v>0</v>
      </c>
      <c r="K257" s="62">
        <v>0</v>
      </c>
      <c r="L257" s="87"/>
    </row>
    <row r="258" spans="1:12" x14ac:dyDescent="0.2">
      <c r="A258" s="170"/>
      <c r="B258" s="171"/>
      <c r="C258" s="61" t="s">
        <v>86</v>
      </c>
      <c r="D258" s="62">
        <v>57.7</v>
      </c>
      <c r="E258" s="62">
        <v>28.3</v>
      </c>
      <c r="F258" s="62">
        <v>13.8</v>
      </c>
      <c r="G258" s="62">
        <v>29.4</v>
      </c>
      <c r="H258" s="62">
        <v>57.7</v>
      </c>
      <c r="I258" s="62">
        <v>28.3</v>
      </c>
      <c r="J258" s="62">
        <v>13.8</v>
      </c>
      <c r="K258" s="62">
        <v>29.4</v>
      </c>
      <c r="L258" s="87"/>
    </row>
    <row r="259" spans="1:12" x14ac:dyDescent="0.2">
      <c r="A259" s="170"/>
      <c r="B259" s="171"/>
      <c r="C259" s="61" t="s">
        <v>88</v>
      </c>
      <c r="D259" s="62">
        <v>1101.9000000000001</v>
      </c>
      <c r="E259" s="62">
        <v>1098</v>
      </c>
      <c r="F259" s="62">
        <v>985</v>
      </c>
      <c r="G259" s="62">
        <v>3.9</v>
      </c>
      <c r="H259" s="62">
        <v>1101.9000000000001</v>
      </c>
      <c r="I259" s="62">
        <v>1098</v>
      </c>
      <c r="J259" s="62">
        <v>985</v>
      </c>
      <c r="K259" s="62">
        <v>3.9</v>
      </c>
      <c r="L259" s="87"/>
    </row>
    <row r="260" spans="1:12" ht="30" x14ac:dyDescent="0.2">
      <c r="A260" s="85" t="s">
        <v>64</v>
      </c>
      <c r="B260" s="85"/>
      <c r="C260" s="86"/>
      <c r="D260" s="87">
        <f t="shared" ref="D260:K260" si="81">SUBTOTAL(9,D261:D265)</f>
        <v>2411.5</v>
      </c>
      <c r="E260" s="87">
        <f t="shared" si="81"/>
        <v>2367.6999999999998</v>
      </c>
      <c r="F260" s="87">
        <f t="shared" si="81"/>
        <v>1661.5</v>
      </c>
      <c r="G260" s="87">
        <f t="shared" si="81"/>
        <v>43.8</v>
      </c>
      <c r="H260" s="87">
        <f t="shared" si="81"/>
        <v>2408.7999999999997</v>
      </c>
      <c r="I260" s="87">
        <f t="shared" si="81"/>
        <v>2365</v>
      </c>
      <c r="J260" s="87">
        <f t="shared" si="81"/>
        <v>1661.5</v>
      </c>
      <c r="K260" s="87">
        <f t="shared" si="81"/>
        <v>43.8</v>
      </c>
      <c r="L260" s="87">
        <f t="shared" ref="L260" si="82">SUM(H260/D260*100)</f>
        <v>99.888036491810055</v>
      </c>
    </row>
    <row r="261" spans="1:12" x14ac:dyDescent="0.2">
      <c r="A261" s="170"/>
      <c r="B261" s="171" t="s">
        <v>343</v>
      </c>
      <c r="C261" s="61" t="s">
        <v>84</v>
      </c>
      <c r="D261" s="62">
        <v>0</v>
      </c>
      <c r="E261" s="62">
        <v>0</v>
      </c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87"/>
    </row>
    <row r="262" spans="1:12" x14ac:dyDescent="0.2">
      <c r="A262" s="170"/>
      <c r="B262" s="171"/>
      <c r="C262" s="61" t="s">
        <v>93</v>
      </c>
      <c r="D262" s="62">
        <v>1973.3</v>
      </c>
      <c r="E262" s="62">
        <v>1967.5</v>
      </c>
      <c r="F262" s="62">
        <v>1332.2</v>
      </c>
      <c r="G262" s="62">
        <v>5.8</v>
      </c>
      <c r="H262" s="62">
        <v>1972.5</v>
      </c>
      <c r="I262" s="62">
        <v>1966.7</v>
      </c>
      <c r="J262" s="62">
        <v>1332.2</v>
      </c>
      <c r="K262" s="62">
        <v>5.8</v>
      </c>
      <c r="L262" s="87"/>
    </row>
    <row r="263" spans="1:12" x14ac:dyDescent="0.2">
      <c r="A263" s="170"/>
      <c r="B263" s="171"/>
      <c r="C263" s="61" t="s">
        <v>86</v>
      </c>
      <c r="D263" s="62">
        <v>77.599999999999994</v>
      </c>
      <c r="E263" s="62">
        <v>40</v>
      </c>
      <c r="F263" s="62">
        <v>0</v>
      </c>
      <c r="G263" s="62">
        <v>37.6</v>
      </c>
      <c r="H263" s="62">
        <v>75.7</v>
      </c>
      <c r="I263" s="62">
        <v>38.1</v>
      </c>
      <c r="J263" s="62">
        <v>0</v>
      </c>
      <c r="K263" s="62">
        <v>37.6</v>
      </c>
      <c r="L263" s="87"/>
    </row>
    <row r="264" spans="1:12" x14ac:dyDescent="0.2">
      <c r="A264" s="170"/>
      <c r="B264" s="171"/>
      <c r="C264" s="61" t="s">
        <v>88</v>
      </c>
      <c r="D264" s="62">
        <v>360.2</v>
      </c>
      <c r="E264" s="62">
        <v>360.2</v>
      </c>
      <c r="F264" s="62">
        <v>329.3</v>
      </c>
      <c r="G264" s="62">
        <v>0</v>
      </c>
      <c r="H264" s="62">
        <v>360.2</v>
      </c>
      <c r="I264" s="62">
        <v>360.2</v>
      </c>
      <c r="J264" s="62">
        <v>329.3</v>
      </c>
      <c r="K264" s="62">
        <v>0</v>
      </c>
      <c r="L264" s="87"/>
    </row>
    <row r="265" spans="1:12" ht="45" customHeight="1" x14ac:dyDescent="0.2">
      <c r="A265" s="170"/>
      <c r="B265" s="81" t="s">
        <v>344</v>
      </c>
      <c r="C265" s="61" t="s">
        <v>189</v>
      </c>
      <c r="D265" s="62">
        <v>0.4</v>
      </c>
      <c r="E265" s="62">
        <v>0</v>
      </c>
      <c r="F265" s="62">
        <v>0</v>
      </c>
      <c r="G265" s="62">
        <v>0.4</v>
      </c>
      <c r="H265" s="62">
        <v>0.4</v>
      </c>
      <c r="I265" s="62">
        <v>0</v>
      </c>
      <c r="J265" s="62">
        <v>0</v>
      </c>
      <c r="K265" s="62">
        <v>0.4</v>
      </c>
      <c r="L265" s="87"/>
    </row>
    <row r="266" spans="1:12" ht="61.9" customHeight="1" x14ac:dyDescent="0.2">
      <c r="A266" s="85" t="s">
        <v>363</v>
      </c>
      <c r="B266" s="85"/>
      <c r="C266" s="86"/>
      <c r="D266" s="87">
        <f t="shared" ref="D266:K266" si="83">SUBTOTAL(9,D267:D270)</f>
        <v>2619.4</v>
      </c>
      <c r="E266" s="87">
        <f t="shared" si="83"/>
        <v>2615.8000000000002</v>
      </c>
      <c r="F266" s="87">
        <f t="shared" si="83"/>
        <v>2215.7000000000003</v>
      </c>
      <c r="G266" s="87">
        <f t="shared" si="83"/>
        <v>3.6</v>
      </c>
      <c r="H266" s="87">
        <f t="shared" si="83"/>
        <v>2613</v>
      </c>
      <c r="I266" s="87">
        <f t="shared" si="83"/>
        <v>2609.4</v>
      </c>
      <c r="J266" s="87">
        <f t="shared" si="83"/>
        <v>2215.7000000000003</v>
      </c>
      <c r="K266" s="87">
        <f t="shared" si="83"/>
        <v>3.6</v>
      </c>
      <c r="L266" s="87">
        <f t="shared" ref="L266" si="84">SUM(H266/D266*100)</f>
        <v>99.755669237229895</v>
      </c>
    </row>
    <row r="267" spans="1:12" x14ac:dyDescent="0.2">
      <c r="A267" s="170"/>
      <c r="B267" s="171" t="s">
        <v>338</v>
      </c>
      <c r="C267" s="61" t="s">
        <v>85</v>
      </c>
      <c r="D267" s="62">
        <v>1144.5</v>
      </c>
      <c r="E267" s="62">
        <v>1144.5</v>
      </c>
      <c r="F267" s="62">
        <v>1097.2</v>
      </c>
      <c r="G267" s="62">
        <v>0</v>
      </c>
      <c r="H267" s="62">
        <v>1144.5</v>
      </c>
      <c r="I267" s="62">
        <v>1144.5</v>
      </c>
      <c r="J267" s="62">
        <v>1097.2</v>
      </c>
      <c r="K267" s="62">
        <v>0</v>
      </c>
      <c r="L267" s="87"/>
    </row>
    <row r="268" spans="1:12" x14ac:dyDescent="0.2">
      <c r="A268" s="170"/>
      <c r="B268" s="171"/>
      <c r="C268" s="61" t="s">
        <v>93</v>
      </c>
      <c r="D268" s="62">
        <v>151.69999999999999</v>
      </c>
      <c r="E268" s="62">
        <v>151.69999999999999</v>
      </c>
      <c r="F268" s="62">
        <v>18.5</v>
      </c>
      <c r="G268" s="62">
        <v>0</v>
      </c>
      <c r="H268" s="62">
        <v>145.4</v>
      </c>
      <c r="I268" s="62">
        <v>145.4</v>
      </c>
      <c r="J268" s="62">
        <v>18.5</v>
      </c>
      <c r="K268" s="62">
        <v>0</v>
      </c>
      <c r="L268" s="87"/>
    </row>
    <row r="269" spans="1:12" x14ac:dyDescent="0.2">
      <c r="A269" s="170"/>
      <c r="B269" s="171"/>
      <c r="C269" s="61" t="s">
        <v>86</v>
      </c>
      <c r="D269" s="62">
        <v>1295.2</v>
      </c>
      <c r="E269" s="62">
        <v>1291.5999999999999</v>
      </c>
      <c r="F269" s="62">
        <v>1072.4000000000001</v>
      </c>
      <c r="G269" s="62">
        <v>3.6</v>
      </c>
      <c r="H269" s="62">
        <v>1295.0999999999999</v>
      </c>
      <c r="I269" s="62">
        <v>1291.5</v>
      </c>
      <c r="J269" s="62">
        <v>1072.4000000000001</v>
      </c>
      <c r="K269" s="62">
        <v>3.6</v>
      </c>
      <c r="L269" s="87"/>
    </row>
    <row r="270" spans="1:12" x14ac:dyDescent="0.2">
      <c r="A270" s="170"/>
      <c r="B270" s="171"/>
      <c r="C270" s="61" t="s">
        <v>88</v>
      </c>
      <c r="D270" s="62">
        <v>28</v>
      </c>
      <c r="E270" s="62">
        <v>28</v>
      </c>
      <c r="F270" s="62">
        <v>27.6</v>
      </c>
      <c r="G270" s="62">
        <v>0</v>
      </c>
      <c r="H270" s="62">
        <v>28</v>
      </c>
      <c r="I270" s="62">
        <v>28</v>
      </c>
      <c r="J270" s="62">
        <v>27.6</v>
      </c>
      <c r="K270" s="62">
        <v>0</v>
      </c>
      <c r="L270" s="87"/>
    </row>
    <row r="271" spans="1:12" x14ac:dyDescent="0.2">
      <c r="A271" s="85" t="s">
        <v>364</v>
      </c>
      <c r="B271" s="85"/>
      <c r="C271" s="86"/>
      <c r="D271" s="87">
        <f t="shared" ref="D271:K271" si="85">SUBTOTAL(9,D272:D272)</f>
        <v>785.1</v>
      </c>
      <c r="E271" s="87">
        <f t="shared" si="85"/>
        <v>141.5</v>
      </c>
      <c r="F271" s="87">
        <f t="shared" si="85"/>
        <v>0</v>
      </c>
      <c r="G271" s="87">
        <f t="shared" si="85"/>
        <v>643.6</v>
      </c>
      <c r="H271" s="87">
        <f t="shared" si="85"/>
        <v>784.5</v>
      </c>
      <c r="I271" s="87">
        <f t="shared" si="85"/>
        <v>141</v>
      </c>
      <c r="J271" s="87">
        <f t="shared" si="85"/>
        <v>0</v>
      </c>
      <c r="K271" s="87">
        <f t="shared" si="85"/>
        <v>643.5</v>
      </c>
      <c r="L271" s="87">
        <f t="shared" ref="L271" si="86">SUM(H271/D271*100)</f>
        <v>99.923576614444016</v>
      </c>
    </row>
    <row r="272" spans="1:12" ht="60" x14ac:dyDescent="0.2">
      <c r="A272" s="81"/>
      <c r="B272" s="81" t="s">
        <v>347</v>
      </c>
      <c r="C272" s="61" t="s">
        <v>86</v>
      </c>
      <c r="D272" s="62">
        <v>785.1</v>
      </c>
      <c r="E272" s="62">
        <v>141.5</v>
      </c>
      <c r="F272" s="62">
        <v>0</v>
      </c>
      <c r="G272" s="62">
        <v>643.6</v>
      </c>
      <c r="H272" s="62">
        <v>784.5</v>
      </c>
      <c r="I272" s="62">
        <v>141</v>
      </c>
      <c r="J272" s="62">
        <v>0</v>
      </c>
      <c r="K272" s="62">
        <v>643.5</v>
      </c>
      <c r="L272" s="87"/>
    </row>
    <row r="273" spans="1:12" ht="30" x14ac:dyDescent="0.2">
      <c r="A273" s="85" t="s">
        <v>102</v>
      </c>
      <c r="B273" s="85"/>
      <c r="C273" s="86"/>
      <c r="D273" s="87">
        <f t="shared" ref="D273:K273" si="87">SUBTOTAL(9,D274:D275)</f>
        <v>305.8</v>
      </c>
      <c r="E273" s="87">
        <f t="shared" si="87"/>
        <v>305.8</v>
      </c>
      <c r="F273" s="87">
        <f t="shared" si="87"/>
        <v>211.6</v>
      </c>
      <c r="G273" s="87">
        <f t="shared" si="87"/>
        <v>0</v>
      </c>
      <c r="H273" s="87">
        <f t="shared" si="87"/>
        <v>304.8</v>
      </c>
      <c r="I273" s="87">
        <f t="shared" si="87"/>
        <v>304.8</v>
      </c>
      <c r="J273" s="87">
        <f t="shared" si="87"/>
        <v>211.6</v>
      </c>
      <c r="K273" s="87">
        <f t="shared" si="87"/>
        <v>0</v>
      </c>
      <c r="L273" s="87">
        <f t="shared" ref="L273" si="88">SUM(H273/D273*100)</f>
        <v>99.672988881621976</v>
      </c>
    </row>
    <row r="274" spans="1:12" x14ac:dyDescent="0.2">
      <c r="A274" s="170"/>
      <c r="B274" s="171" t="s">
        <v>343</v>
      </c>
      <c r="C274" s="61" t="s">
        <v>93</v>
      </c>
      <c r="D274" s="62">
        <v>1</v>
      </c>
      <c r="E274" s="62">
        <v>1</v>
      </c>
      <c r="F274" s="62">
        <v>0</v>
      </c>
      <c r="G274" s="62">
        <v>0</v>
      </c>
      <c r="H274" s="62">
        <v>0</v>
      </c>
      <c r="I274" s="62">
        <v>0</v>
      </c>
      <c r="J274" s="62">
        <v>0</v>
      </c>
      <c r="K274" s="62">
        <v>0</v>
      </c>
      <c r="L274" s="87"/>
    </row>
    <row r="275" spans="1:12" x14ac:dyDescent="0.2">
      <c r="A275" s="170"/>
      <c r="B275" s="171"/>
      <c r="C275" s="61" t="s">
        <v>86</v>
      </c>
      <c r="D275" s="62">
        <v>304.8</v>
      </c>
      <c r="E275" s="62">
        <v>304.8</v>
      </c>
      <c r="F275" s="62">
        <v>211.6</v>
      </c>
      <c r="G275" s="62">
        <v>0</v>
      </c>
      <c r="H275" s="62">
        <v>304.8</v>
      </c>
      <c r="I275" s="62">
        <v>304.8</v>
      </c>
      <c r="J275" s="62">
        <v>211.6</v>
      </c>
      <c r="K275" s="62">
        <v>0</v>
      </c>
      <c r="L275" s="87"/>
    </row>
    <row r="276" spans="1:12" x14ac:dyDescent="0.2">
      <c r="A276" s="85" t="s">
        <v>103</v>
      </c>
      <c r="B276" s="85"/>
      <c r="C276" s="86"/>
      <c r="D276" s="87">
        <f t="shared" ref="D276:K276" si="89">SUBTOTAL(9,D277:D277)</f>
        <v>127.8</v>
      </c>
      <c r="E276" s="87">
        <f t="shared" si="89"/>
        <v>14.5</v>
      </c>
      <c r="F276" s="87">
        <f t="shared" si="89"/>
        <v>0</v>
      </c>
      <c r="G276" s="87">
        <f t="shared" si="89"/>
        <v>113.3</v>
      </c>
      <c r="H276" s="87">
        <f t="shared" si="89"/>
        <v>127.7</v>
      </c>
      <c r="I276" s="87">
        <f t="shared" si="89"/>
        <v>14.5</v>
      </c>
      <c r="J276" s="87">
        <f t="shared" si="89"/>
        <v>0</v>
      </c>
      <c r="K276" s="87">
        <f t="shared" si="89"/>
        <v>113.2</v>
      </c>
      <c r="L276" s="87">
        <f t="shared" ref="L276" si="90">SUM(H276/D276*100)</f>
        <v>99.921752738654163</v>
      </c>
    </row>
    <row r="277" spans="1:12" ht="60" x14ac:dyDescent="0.2">
      <c r="A277" s="81"/>
      <c r="B277" s="81" t="s">
        <v>347</v>
      </c>
      <c r="C277" s="61" t="s">
        <v>86</v>
      </c>
      <c r="D277" s="62">
        <v>127.8</v>
      </c>
      <c r="E277" s="62">
        <v>14.5</v>
      </c>
      <c r="F277" s="62">
        <v>0</v>
      </c>
      <c r="G277" s="62">
        <v>113.3</v>
      </c>
      <c r="H277" s="62">
        <v>127.7</v>
      </c>
      <c r="I277" s="62">
        <v>14.5</v>
      </c>
      <c r="J277" s="62">
        <v>0</v>
      </c>
      <c r="K277" s="62">
        <v>113.2</v>
      </c>
      <c r="L277" s="87"/>
    </row>
    <row r="278" spans="1:12" ht="45" x14ac:dyDescent="0.2">
      <c r="A278" s="85" t="s">
        <v>320</v>
      </c>
      <c r="B278" s="85"/>
      <c r="C278" s="86"/>
      <c r="D278" s="87">
        <f t="shared" ref="D278:K278" si="91">SUBTOTAL(9,D279:D281)</f>
        <v>1498.4</v>
      </c>
      <c r="E278" s="87">
        <f t="shared" si="91"/>
        <v>1470.4</v>
      </c>
      <c r="F278" s="87">
        <f t="shared" si="91"/>
        <v>1130.4000000000001</v>
      </c>
      <c r="G278" s="87">
        <f t="shared" si="91"/>
        <v>28</v>
      </c>
      <c r="H278" s="87">
        <f t="shared" si="91"/>
        <v>1486.5</v>
      </c>
      <c r="I278" s="87">
        <f t="shared" si="91"/>
        <v>1458.5</v>
      </c>
      <c r="J278" s="87">
        <f t="shared" si="91"/>
        <v>1130.4000000000001</v>
      </c>
      <c r="K278" s="87">
        <f t="shared" si="91"/>
        <v>28</v>
      </c>
      <c r="L278" s="87">
        <f>SUM(H278/D278*100)</f>
        <v>99.205819540843564</v>
      </c>
    </row>
    <row r="279" spans="1:12" x14ac:dyDescent="0.2">
      <c r="A279" s="170"/>
      <c r="B279" s="171" t="s">
        <v>338</v>
      </c>
      <c r="C279" s="61" t="s">
        <v>85</v>
      </c>
      <c r="D279" s="62">
        <v>693.4</v>
      </c>
      <c r="E279" s="62">
        <v>693.4</v>
      </c>
      <c r="F279" s="62">
        <v>654.9</v>
      </c>
      <c r="G279" s="62">
        <v>0</v>
      </c>
      <c r="H279" s="62">
        <v>693.4</v>
      </c>
      <c r="I279" s="62">
        <v>693.4</v>
      </c>
      <c r="J279" s="62">
        <v>654.9</v>
      </c>
      <c r="K279" s="62">
        <v>0</v>
      </c>
      <c r="L279" s="87"/>
    </row>
    <row r="280" spans="1:12" x14ac:dyDescent="0.2">
      <c r="A280" s="170"/>
      <c r="B280" s="171"/>
      <c r="C280" s="61" t="s">
        <v>93</v>
      </c>
      <c r="D280" s="62">
        <v>97.7</v>
      </c>
      <c r="E280" s="62">
        <v>97.7</v>
      </c>
      <c r="F280" s="62">
        <v>46.7</v>
      </c>
      <c r="G280" s="62">
        <v>0</v>
      </c>
      <c r="H280" s="62">
        <v>86</v>
      </c>
      <c r="I280" s="62">
        <v>86</v>
      </c>
      <c r="J280" s="62">
        <v>46.7</v>
      </c>
      <c r="K280" s="62">
        <v>0</v>
      </c>
      <c r="L280" s="87"/>
    </row>
    <row r="281" spans="1:12" x14ac:dyDescent="0.2">
      <c r="A281" s="170"/>
      <c r="B281" s="171"/>
      <c r="C281" s="61" t="s">
        <v>86</v>
      </c>
      <c r="D281" s="62">
        <v>707.3</v>
      </c>
      <c r="E281" s="62">
        <v>679.3</v>
      </c>
      <c r="F281" s="62">
        <v>428.8</v>
      </c>
      <c r="G281" s="62">
        <v>28</v>
      </c>
      <c r="H281" s="62">
        <v>707.1</v>
      </c>
      <c r="I281" s="62">
        <v>679.1</v>
      </c>
      <c r="J281" s="62">
        <v>428.8</v>
      </c>
      <c r="K281" s="62">
        <v>28</v>
      </c>
      <c r="L281" s="87"/>
    </row>
    <row r="282" spans="1:12" ht="15.95" customHeight="1" x14ac:dyDescent="0.2">
      <c r="A282" s="177" t="s">
        <v>365</v>
      </c>
      <c r="B282" s="177"/>
      <c r="C282" s="177"/>
      <c r="D282" s="62">
        <f t="shared" ref="D282:K282" si="92">SUBTOTAL(9,D11:D281)</f>
        <v>176866.60000000003</v>
      </c>
      <c r="E282" s="62">
        <f t="shared" si="92"/>
        <v>133787.69999999998</v>
      </c>
      <c r="F282" s="62">
        <f t="shared" si="92"/>
        <v>78406.799999999974</v>
      </c>
      <c r="G282" s="62">
        <f t="shared" si="92"/>
        <v>43078.899999999994</v>
      </c>
      <c r="H282" s="62">
        <f t="shared" si="92"/>
        <v>168327.70000000004</v>
      </c>
      <c r="I282" s="62">
        <f t="shared" si="92"/>
        <v>130230.99999999996</v>
      </c>
      <c r="J282" s="62">
        <f t="shared" si="92"/>
        <v>77888.999999999971</v>
      </c>
      <c r="K282" s="62">
        <f t="shared" si="92"/>
        <v>38096.699999999983</v>
      </c>
      <c r="L282" s="87">
        <f>SUM(H282/D282*100)</f>
        <v>95.172124075433132</v>
      </c>
    </row>
    <row r="284" spans="1:12" x14ac:dyDescent="0.2">
      <c r="E284" s="41"/>
      <c r="F284" s="41"/>
      <c r="G284" s="41"/>
    </row>
  </sheetData>
  <sheetProtection selectLockedCells="1"/>
  <mergeCells count="110">
    <mergeCell ref="A2:G2"/>
    <mergeCell ref="B257:B259"/>
    <mergeCell ref="A206:A210"/>
    <mergeCell ref="B206:B210"/>
    <mergeCell ref="A274:A275"/>
    <mergeCell ref="B279:B281"/>
    <mergeCell ref="A282:C282"/>
    <mergeCell ref="B274:B275"/>
    <mergeCell ref="A261:A265"/>
    <mergeCell ref="B261:B264"/>
    <mergeCell ref="A267:A270"/>
    <mergeCell ref="B267:B270"/>
    <mergeCell ref="A279:A281"/>
    <mergeCell ref="A86:A90"/>
    <mergeCell ref="B86:B90"/>
    <mergeCell ref="A92:A96"/>
    <mergeCell ref="B92:B95"/>
    <mergeCell ref="A98:A102"/>
    <mergeCell ref="B98:B102"/>
    <mergeCell ref="A4:K4"/>
    <mergeCell ref="A5:I5"/>
    <mergeCell ref="A6:A9"/>
    <mergeCell ref="B6:B9"/>
    <mergeCell ref="C6:C9"/>
    <mergeCell ref="K5:L5"/>
    <mergeCell ref="L7:L9"/>
    <mergeCell ref="B39:B45"/>
    <mergeCell ref="B46:B53"/>
    <mergeCell ref="B55:B59"/>
    <mergeCell ref="B60:B67"/>
    <mergeCell ref="A69:A72"/>
    <mergeCell ref="B69:B71"/>
    <mergeCell ref="A74:A78"/>
    <mergeCell ref="B74:B78"/>
    <mergeCell ref="D6:G6"/>
    <mergeCell ref="H6:K6"/>
    <mergeCell ref="D7:D9"/>
    <mergeCell ref="E7:G7"/>
    <mergeCell ref="H7:H9"/>
    <mergeCell ref="I7:K7"/>
    <mergeCell ref="E8:F8"/>
    <mergeCell ref="G8:G9"/>
    <mergeCell ref="I8:J8"/>
    <mergeCell ref="K8:K9"/>
    <mergeCell ref="A80:A84"/>
    <mergeCell ref="B80:B84"/>
    <mergeCell ref="A12:A67"/>
    <mergeCell ref="B12:B18"/>
    <mergeCell ref="B19:B24"/>
    <mergeCell ref="B25:B34"/>
    <mergeCell ref="B35:B38"/>
    <mergeCell ref="A104:A108"/>
    <mergeCell ref="B104:B108"/>
    <mergeCell ref="A110:A114"/>
    <mergeCell ref="B110:B114"/>
    <mergeCell ref="A116:A120"/>
    <mergeCell ref="B116:B120"/>
    <mergeCell ref="A122:A125"/>
    <mergeCell ref="B122:B125"/>
    <mergeCell ref="A127:A132"/>
    <mergeCell ref="B127:B131"/>
    <mergeCell ref="A134:A137"/>
    <mergeCell ref="B134:B137"/>
    <mergeCell ref="A139:A143"/>
    <mergeCell ref="B139:B143"/>
    <mergeCell ref="A145:A149"/>
    <mergeCell ref="B145:B149"/>
    <mergeCell ref="A151:A155"/>
    <mergeCell ref="B151:B155"/>
    <mergeCell ref="A157:A161"/>
    <mergeCell ref="B157:B161"/>
    <mergeCell ref="A163:A164"/>
    <mergeCell ref="B163:B164"/>
    <mergeCell ref="A166:A169"/>
    <mergeCell ref="B167:B169"/>
    <mergeCell ref="A171:A173"/>
    <mergeCell ref="B171:B173"/>
    <mergeCell ref="A179:A181"/>
    <mergeCell ref="B179:B181"/>
    <mergeCell ref="A183:A187"/>
    <mergeCell ref="B183:B187"/>
    <mergeCell ref="A189:A193"/>
    <mergeCell ref="B189:B193"/>
    <mergeCell ref="A195:A198"/>
    <mergeCell ref="B195:B198"/>
    <mergeCell ref="A200:A204"/>
    <mergeCell ref="B200:B203"/>
    <mergeCell ref="A212:A213"/>
    <mergeCell ref="B212:B213"/>
    <mergeCell ref="A215:A216"/>
    <mergeCell ref="B215:B216"/>
    <mergeCell ref="A218:A219"/>
    <mergeCell ref="B218:B219"/>
    <mergeCell ref="A244:A246"/>
    <mergeCell ref="B245:B246"/>
    <mergeCell ref="A248:A249"/>
    <mergeCell ref="B248:B249"/>
    <mergeCell ref="A251:A252"/>
    <mergeCell ref="B251:B252"/>
    <mergeCell ref="A256:A259"/>
    <mergeCell ref="A221:A225"/>
    <mergeCell ref="B221:B223"/>
    <mergeCell ref="A227:A232"/>
    <mergeCell ref="B227:B231"/>
    <mergeCell ref="A234:A236"/>
    <mergeCell ref="B234:B236"/>
    <mergeCell ref="A238:A239"/>
    <mergeCell ref="B238:B239"/>
    <mergeCell ref="A241:A242"/>
    <mergeCell ref="B241:B242"/>
  </mergeCells>
  <conditionalFormatting sqref="D282 H282">
    <cfRule type="cellIs" dxfId="1" priority="1" stopIfTrue="1" operator="equal">
      <formula>0</formula>
    </cfRule>
  </conditionalFormatting>
  <pageMargins left="0" right="0" top="0.35433070866141736" bottom="0.11811023622047245" header="0" footer="0"/>
  <pageSetup paperSize="9" fitToHeight="0" orientation="landscape" horizontalDpi="4294967294" verticalDpi="4294967294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showZeros="0" tabSelected="1" zoomScaleNormal="100" workbookViewId="0"/>
  </sheetViews>
  <sheetFormatPr defaultColWidth="8.85546875" defaultRowHeight="15" x14ac:dyDescent="0.2"/>
  <cols>
    <col min="1" max="1" width="7.7109375" style="7" customWidth="1"/>
    <col min="2" max="2" width="36.28515625" style="7" customWidth="1"/>
    <col min="3" max="3" width="12.5703125" style="7" customWidth="1"/>
    <col min="4" max="4" width="12.140625" style="7" customWidth="1"/>
    <col min="5" max="5" width="10.42578125" style="7" customWidth="1"/>
    <col min="6" max="6" width="10.5703125" style="7" customWidth="1"/>
    <col min="7" max="7" width="12.140625" style="7" customWidth="1"/>
    <col min="8" max="8" width="11.28515625" style="7" customWidth="1"/>
    <col min="9" max="9" width="10.28515625" style="7" customWidth="1"/>
    <col min="10" max="10" width="11.140625" style="7" customWidth="1"/>
    <col min="11" max="11" width="11.28515625" style="7" customWidth="1"/>
    <col min="12" max="16384" width="8.85546875" style="7"/>
  </cols>
  <sheetData>
    <row r="1" spans="1:11" x14ac:dyDescent="0.2">
      <c r="K1" s="8" t="s">
        <v>174</v>
      </c>
    </row>
    <row r="2" spans="1:11" ht="16.899999999999999" customHeight="1" x14ac:dyDescent="0.2">
      <c r="A2" s="178" t="s">
        <v>377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5.75" x14ac:dyDescent="0.25">
      <c r="A3" s="176"/>
      <c r="B3" s="176"/>
      <c r="C3" s="176"/>
      <c r="D3" s="176"/>
      <c r="E3" s="176"/>
      <c r="F3" s="176"/>
      <c r="G3" s="176"/>
      <c r="H3" s="176"/>
      <c r="I3" s="25"/>
      <c r="K3" s="8" t="s">
        <v>164</v>
      </c>
    </row>
    <row r="4" spans="1:11" ht="34.15" customHeight="1" x14ac:dyDescent="0.2">
      <c r="A4" s="170" t="s">
        <v>157</v>
      </c>
      <c r="B4" s="170" t="s">
        <v>262</v>
      </c>
      <c r="C4" s="173" t="s">
        <v>263</v>
      </c>
      <c r="D4" s="174"/>
      <c r="E4" s="174"/>
      <c r="F4" s="175"/>
      <c r="G4" s="170" t="s">
        <v>242</v>
      </c>
      <c r="H4" s="170"/>
      <c r="I4" s="170"/>
      <c r="J4" s="170"/>
      <c r="K4" s="65" t="s">
        <v>77</v>
      </c>
    </row>
    <row r="5" spans="1:11" ht="16.899999999999999" customHeight="1" x14ac:dyDescent="0.2">
      <c r="A5" s="170"/>
      <c r="B5" s="170"/>
      <c r="C5" s="170" t="s">
        <v>78</v>
      </c>
      <c r="D5" s="170" t="s">
        <v>79</v>
      </c>
      <c r="E5" s="170"/>
      <c r="F5" s="170"/>
      <c r="G5" s="170" t="s">
        <v>78</v>
      </c>
      <c r="H5" s="170" t="s">
        <v>79</v>
      </c>
      <c r="I5" s="170"/>
      <c r="J5" s="170"/>
      <c r="K5" s="172" t="s">
        <v>80</v>
      </c>
    </row>
    <row r="6" spans="1:11" ht="26.45" customHeight="1" x14ac:dyDescent="0.2">
      <c r="A6" s="170"/>
      <c r="B6" s="170"/>
      <c r="C6" s="170"/>
      <c r="D6" s="170" t="s">
        <v>81</v>
      </c>
      <c r="E6" s="170"/>
      <c r="F6" s="170" t="s">
        <v>82</v>
      </c>
      <c r="G6" s="170"/>
      <c r="H6" s="170" t="s">
        <v>81</v>
      </c>
      <c r="I6" s="170"/>
      <c r="J6" s="170" t="s">
        <v>82</v>
      </c>
      <c r="K6" s="172"/>
    </row>
    <row r="7" spans="1:11" ht="66" customHeight="1" x14ac:dyDescent="0.2">
      <c r="A7" s="170"/>
      <c r="B7" s="170"/>
      <c r="C7" s="170"/>
      <c r="D7" s="27" t="s">
        <v>78</v>
      </c>
      <c r="E7" s="63" t="s">
        <v>187</v>
      </c>
      <c r="F7" s="170"/>
      <c r="G7" s="170"/>
      <c r="H7" s="27" t="s">
        <v>78</v>
      </c>
      <c r="I7" s="63" t="s">
        <v>187</v>
      </c>
      <c r="J7" s="170"/>
      <c r="K7" s="172"/>
    </row>
    <row r="8" spans="1:11" ht="15" customHeight="1" x14ac:dyDescent="0.2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</row>
    <row r="9" spans="1:11" ht="22.15" customHeight="1" x14ac:dyDescent="0.2">
      <c r="A9" s="83" t="s">
        <v>104</v>
      </c>
      <c r="B9" s="61" t="s">
        <v>368</v>
      </c>
      <c r="C9" s="62">
        <v>74387.3</v>
      </c>
      <c r="D9" s="62">
        <v>68483.3</v>
      </c>
      <c r="E9" s="62">
        <v>49178.7</v>
      </c>
      <c r="F9" s="62">
        <v>5904</v>
      </c>
      <c r="G9" s="62">
        <v>72253.8</v>
      </c>
      <c r="H9" s="62">
        <v>67434.3</v>
      </c>
      <c r="I9" s="62">
        <v>49007.1</v>
      </c>
      <c r="J9" s="62">
        <v>4819.5</v>
      </c>
      <c r="K9" s="64">
        <f>SUM(G9/C9*100)</f>
        <v>97.13190289202592</v>
      </c>
    </row>
    <row r="10" spans="1:11" ht="34.9" customHeight="1" x14ac:dyDescent="0.2">
      <c r="A10" s="83" t="s">
        <v>105</v>
      </c>
      <c r="B10" s="61" t="s">
        <v>369</v>
      </c>
      <c r="C10" s="62">
        <v>3774.5</v>
      </c>
      <c r="D10" s="62">
        <v>1523.9</v>
      </c>
      <c r="E10" s="62">
        <v>245.2</v>
      </c>
      <c r="F10" s="62">
        <v>2250.6</v>
      </c>
      <c r="G10" s="62">
        <v>3082.9</v>
      </c>
      <c r="H10" s="62">
        <v>1362.5</v>
      </c>
      <c r="I10" s="62">
        <v>235.3</v>
      </c>
      <c r="J10" s="62">
        <v>1720.4</v>
      </c>
      <c r="K10" s="64">
        <f t="shared" ref="K10:K18" si="0">SUM(G10/C10*100)</f>
        <v>81.677043316995636</v>
      </c>
    </row>
    <row r="11" spans="1:11" ht="23.45" customHeight="1" x14ac:dyDescent="0.2">
      <c r="A11" s="83" t="s">
        <v>106</v>
      </c>
      <c r="B11" s="61" t="s">
        <v>370</v>
      </c>
      <c r="C11" s="62">
        <v>6915.1</v>
      </c>
      <c r="D11" s="62">
        <v>6093.7</v>
      </c>
      <c r="E11" s="62">
        <v>1130</v>
      </c>
      <c r="F11" s="62">
        <v>821.4</v>
      </c>
      <c r="G11" s="62">
        <v>6409.8</v>
      </c>
      <c r="H11" s="62">
        <v>5827.3</v>
      </c>
      <c r="I11" s="62">
        <v>1082.0999999999999</v>
      </c>
      <c r="J11" s="62">
        <v>582.5</v>
      </c>
      <c r="K11" s="64">
        <f t="shared" si="0"/>
        <v>92.692802707119199</v>
      </c>
    </row>
    <row r="12" spans="1:11" ht="19.899999999999999" customHeight="1" x14ac:dyDescent="0.2">
      <c r="A12" s="83" t="s">
        <v>107</v>
      </c>
      <c r="B12" s="61" t="s">
        <v>371</v>
      </c>
      <c r="C12" s="62">
        <v>4567.7</v>
      </c>
      <c r="D12" s="62">
        <v>3254</v>
      </c>
      <c r="E12" s="62">
        <v>1461.7</v>
      </c>
      <c r="F12" s="62">
        <v>1313.7</v>
      </c>
      <c r="G12" s="62">
        <v>3024.7</v>
      </c>
      <c r="H12" s="62">
        <v>2519.8000000000002</v>
      </c>
      <c r="I12" s="62">
        <v>1336.5</v>
      </c>
      <c r="J12" s="62">
        <v>504.9</v>
      </c>
      <c r="K12" s="64">
        <f t="shared" si="0"/>
        <v>66.219322635024184</v>
      </c>
    </row>
    <row r="13" spans="1:11" ht="20.45" customHeight="1" x14ac:dyDescent="0.2">
      <c r="A13" s="83" t="s">
        <v>108</v>
      </c>
      <c r="B13" s="61" t="s">
        <v>372</v>
      </c>
      <c r="C13" s="62">
        <v>19184.3</v>
      </c>
      <c r="D13" s="62">
        <v>18941.900000000001</v>
      </c>
      <c r="E13" s="62">
        <v>6916.8</v>
      </c>
      <c r="F13" s="62">
        <v>242.4</v>
      </c>
      <c r="G13" s="62">
        <v>18787.3</v>
      </c>
      <c r="H13" s="62">
        <v>18545.5</v>
      </c>
      <c r="I13" s="62">
        <v>6908</v>
      </c>
      <c r="J13" s="62">
        <v>241.8</v>
      </c>
      <c r="K13" s="64">
        <f t="shared" si="0"/>
        <v>97.930599500633335</v>
      </c>
    </row>
    <row r="14" spans="1:11" ht="33.6" customHeight="1" x14ac:dyDescent="0.2">
      <c r="A14" s="83" t="s">
        <v>109</v>
      </c>
      <c r="B14" s="61" t="s">
        <v>373</v>
      </c>
      <c r="C14" s="62">
        <v>19042.3</v>
      </c>
      <c r="D14" s="62">
        <v>7177.2</v>
      </c>
      <c r="E14" s="62">
        <v>0</v>
      </c>
      <c r="F14" s="62">
        <v>11865.1</v>
      </c>
      <c r="G14" s="62">
        <v>17422.400000000001</v>
      </c>
      <c r="H14" s="62">
        <v>7069.7</v>
      </c>
      <c r="I14" s="62">
        <v>0</v>
      </c>
      <c r="J14" s="62">
        <v>10352.700000000001</v>
      </c>
      <c r="K14" s="64">
        <f t="shared" si="0"/>
        <v>91.493149461987272</v>
      </c>
    </row>
    <row r="15" spans="1:11" ht="34.9" customHeight="1" x14ac:dyDescent="0.2">
      <c r="A15" s="83" t="s">
        <v>110</v>
      </c>
      <c r="B15" s="61" t="s">
        <v>374</v>
      </c>
      <c r="C15" s="62">
        <v>9798.5</v>
      </c>
      <c r="D15" s="62">
        <v>6860.8</v>
      </c>
      <c r="E15" s="62">
        <v>4622.2</v>
      </c>
      <c r="F15" s="62">
        <v>2937.7</v>
      </c>
      <c r="G15" s="62">
        <v>9605.2999999999993</v>
      </c>
      <c r="H15" s="62">
        <v>6672.1</v>
      </c>
      <c r="I15" s="62">
        <v>4553.7</v>
      </c>
      <c r="J15" s="62">
        <v>2933.2</v>
      </c>
      <c r="K15" s="64">
        <f t="shared" si="0"/>
        <v>98.028269633107101</v>
      </c>
    </row>
    <row r="16" spans="1:11" ht="29.45" customHeight="1" x14ac:dyDescent="0.2">
      <c r="A16" s="83" t="s">
        <v>111</v>
      </c>
      <c r="B16" s="61" t="s">
        <v>375</v>
      </c>
      <c r="C16" s="62">
        <v>16741.099999999999</v>
      </c>
      <c r="D16" s="62">
        <v>3790.7</v>
      </c>
      <c r="E16" s="62">
        <v>1610.1</v>
      </c>
      <c r="F16" s="62">
        <v>12950.4</v>
      </c>
      <c r="G16" s="62">
        <v>16701</v>
      </c>
      <c r="H16" s="62">
        <v>3773.2</v>
      </c>
      <c r="I16" s="62">
        <v>1610.1</v>
      </c>
      <c r="J16" s="62">
        <v>12927.8</v>
      </c>
      <c r="K16" s="64">
        <f t="shared" si="0"/>
        <v>99.760469742131647</v>
      </c>
    </row>
    <row r="17" spans="1:11" ht="37.9" customHeight="1" x14ac:dyDescent="0.2">
      <c r="A17" s="83" t="s">
        <v>112</v>
      </c>
      <c r="B17" s="61" t="s">
        <v>376</v>
      </c>
      <c r="C17" s="62">
        <v>22455.8</v>
      </c>
      <c r="D17" s="62">
        <v>17662.2</v>
      </c>
      <c r="E17" s="62">
        <v>13242.1</v>
      </c>
      <c r="F17" s="62">
        <v>4793.6000000000004</v>
      </c>
      <c r="G17" s="62">
        <v>21040.5</v>
      </c>
      <c r="H17" s="62">
        <v>17026.599999999999</v>
      </c>
      <c r="I17" s="62">
        <v>13156.2</v>
      </c>
      <c r="J17" s="62">
        <v>4013.9</v>
      </c>
      <c r="K17" s="64">
        <f t="shared" si="0"/>
        <v>93.697396663668187</v>
      </c>
    </row>
    <row r="18" spans="1:11" ht="17.45" customHeight="1" x14ac:dyDescent="0.25">
      <c r="A18" s="82"/>
      <c r="B18" s="84" t="s">
        <v>365</v>
      </c>
      <c r="C18" s="62">
        <f t="shared" ref="C18:J18" si="1">SUBTOTAL(9,C9:C17)</f>
        <v>176866.6</v>
      </c>
      <c r="D18" s="62">
        <f t="shared" si="1"/>
        <v>133787.69999999998</v>
      </c>
      <c r="E18" s="62">
        <f t="shared" si="1"/>
        <v>78406.799999999988</v>
      </c>
      <c r="F18" s="62">
        <f t="shared" si="1"/>
        <v>43078.9</v>
      </c>
      <c r="G18" s="62">
        <f t="shared" si="1"/>
        <v>168327.7</v>
      </c>
      <c r="H18" s="62">
        <f t="shared" si="1"/>
        <v>130231</v>
      </c>
      <c r="I18" s="62">
        <f t="shared" si="1"/>
        <v>77889</v>
      </c>
      <c r="J18" s="62">
        <f t="shared" si="1"/>
        <v>38096.700000000004</v>
      </c>
      <c r="K18" s="64">
        <f t="shared" si="0"/>
        <v>95.172124075433132</v>
      </c>
    </row>
    <row r="20" spans="1:11" x14ac:dyDescent="0.2">
      <c r="E20" s="41"/>
      <c r="F20" s="41"/>
    </row>
  </sheetData>
  <sheetProtection selectLockedCells="1"/>
  <mergeCells count="15">
    <mergeCell ref="A2:K2"/>
    <mergeCell ref="A3:H3"/>
    <mergeCell ref="K5:K7"/>
    <mergeCell ref="A4:A7"/>
    <mergeCell ref="B4:B7"/>
    <mergeCell ref="D5:F5"/>
    <mergeCell ref="D6:E6"/>
    <mergeCell ref="F6:F7"/>
    <mergeCell ref="H6:I6"/>
    <mergeCell ref="J6:J7"/>
    <mergeCell ref="C4:F4"/>
    <mergeCell ref="G4:J4"/>
    <mergeCell ref="C5:C7"/>
    <mergeCell ref="G5:G7"/>
    <mergeCell ref="H5:J5"/>
  </mergeCells>
  <conditionalFormatting sqref="C18 G18">
    <cfRule type="cellIs" dxfId="0" priority="1" stopIfTrue="1" operator="equal">
      <formula>0</formula>
    </cfRule>
  </conditionalFormatting>
  <printOptions horizontalCentered="1"/>
  <pageMargins left="0" right="0" top="0.86614173228346458" bottom="0.62992125984251968" header="0.51181102362204722" footer="0.31496062992125984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Normal="100" workbookViewId="0">
      <selection activeCell="D13" sqref="D13"/>
    </sheetView>
  </sheetViews>
  <sheetFormatPr defaultRowHeight="12.75" x14ac:dyDescent="0.2"/>
  <cols>
    <col min="1" max="1" width="32" customWidth="1"/>
    <col min="2" max="2" width="11.5703125" customWidth="1"/>
    <col min="3" max="3" width="13.42578125" customWidth="1"/>
    <col min="4" max="4" width="12.42578125" customWidth="1"/>
    <col min="5" max="5" width="13.140625" customWidth="1"/>
    <col min="6" max="7" width="12.28515625" customWidth="1"/>
    <col min="8" max="8" width="14.7109375" customWidth="1"/>
    <col min="9" max="9" width="13.7109375" customWidth="1"/>
  </cols>
  <sheetData>
    <row r="1" spans="1:10" ht="15" x14ac:dyDescent="0.2">
      <c r="A1" s="7"/>
      <c r="B1" s="7"/>
      <c r="C1" s="7"/>
      <c r="D1" s="7"/>
      <c r="E1" s="7"/>
      <c r="F1" s="7"/>
      <c r="G1" s="7"/>
      <c r="H1" s="179" t="s">
        <v>167</v>
      </c>
      <c r="I1" s="179"/>
    </row>
    <row r="2" spans="1:10" ht="14.25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10" ht="35.25" customHeight="1" x14ac:dyDescent="0.25">
      <c r="A3" s="184" t="s">
        <v>317</v>
      </c>
      <c r="B3" s="184"/>
      <c r="C3" s="184"/>
      <c r="D3" s="184"/>
      <c r="E3" s="184"/>
      <c r="F3" s="184"/>
      <c r="G3" s="184"/>
      <c r="H3" s="184"/>
      <c r="I3" s="184"/>
      <c r="J3" s="5"/>
    </row>
    <row r="4" spans="1:10" ht="15.75" x14ac:dyDescent="0.25">
      <c r="A4" s="9"/>
      <c r="B4" s="9"/>
      <c r="C4" s="9"/>
      <c r="D4" s="9"/>
      <c r="E4" s="9"/>
      <c r="F4" s="9"/>
      <c r="G4" s="9"/>
      <c r="H4" s="9"/>
      <c r="I4" s="9"/>
      <c r="J4" s="6"/>
    </row>
    <row r="5" spans="1:10" ht="15.6" customHeight="1" x14ac:dyDescent="0.2">
      <c r="A5" s="7"/>
      <c r="B5" s="7"/>
      <c r="C5" s="7"/>
      <c r="D5" s="7"/>
      <c r="E5" s="7"/>
      <c r="F5" s="7"/>
      <c r="G5" s="7"/>
      <c r="H5" s="179" t="s">
        <v>164</v>
      </c>
      <c r="I5" s="179"/>
    </row>
    <row r="6" spans="1:10" ht="31.9" customHeight="1" x14ac:dyDescent="0.2">
      <c r="A6" s="182" t="s">
        <v>128</v>
      </c>
      <c r="B6" s="186" t="s">
        <v>216</v>
      </c>
      <c r="C6" s="187"/>
      <c r="D6" s="186" t="s">
        <v>245</v>
      </c>
      <c r="E6" s="187"/>
      <c r="F6" s="186" t="s">
        <v>324</v>
      </c>
      <c r="G6" s="187"/>
      <c r="H6" s="173" t="s">
        <v>326</v>
      </c>
      <c r="I6" s="175"/>
    </row>
    <row r="7" spans="1:10" ht="24.6" customHeight="1" x14ac:dyDescent="0.2">
      <c r="A7" s="185"/>
      <c r="B7" s="182" t="s">
        <v>217</v>
      </c>
      <c r="C7" s="182" t="s">
        <v>176</v>
      </c>
      <c r="D7" s="182" t="s">
        <v>217</v>
      </c>
      <c r="E7" s="182" t="s">
        <v>176</v>
      </c>
      <c r="F7" s="182" t="s">
        <v>217</v>
      </c>
      <c r="G7" s="182" t="s">
        <v>176</v>
      </c>
      <c r="H7" s="180" t="s">
        <v>246</v>
      </c>
      <c r="I7" s="181"/>
    </row>
    <row r="8" spans="1:10" ht="18.75" customHeight="1" x14ac:dyDescent="0.2">
      <c r="A8" s="183"/>
      <c r="B8" s="183"/>
      <c r="C8" s="183"/>
      <c r="D8" s="183"/>
      <c r="E8" s="183"/>
      <c r="F8" s="183"/>
      <c r="G8" s="183"/>
      <c r="H8" s="11" t="s">
        <v>247</v>
      </c>
      <c r="I8" s="12" t="s">
        <v>200</v>
      </c>
    </row>
    <row r="9" spans="1:10" ht="15" x14ac:dyDescent="0.2">
      <c r="A9" s="13" t="s">
        <v>132</v>
      </c>
      <c r="B9" s="14">
        <f>9751.9-50</f>
        <v>9701.9</v>
      </c>
      <c r="C9" s="14">
        <f>SUM(B9/B21*100)</f>
        <v>7.4778925105460026</v>
      </c>
      <c r="D9" s="14">
        <f>9944.9+27.6</f>
        <v>9972.5</v>
      </c>
      <c r="E9" s="14">
        <f>SUM(D9/D21*100)</f>
        <v>6.954658208798052</v>
      </c>
      <c r="F9" s="14">
        <f>14495-1942.5-464.2</f>
        <v>12088.3</v>
      </c>
      <c r="G9" s="14">
        <f>SUM(F9/F21*100)</f>
        <v>7.1814086451605998</v>
      </c>
      <c r="H9" s="14">
        <f t="shared" ref="H9:H20" si="0">SUM(F9-D9)</f>
        <v>2115.7999999999993</v>
      </c>
      <c r="I9" s="60">
        <f>SUM(F9/D9*100)</f>
        <v>121.21634494860866</v>
      </c>
    </row>
    <row r="10" spans="1:10" ht="15" customHeight="1" x14ac:dyDescent="0.2">
      <c r="A10" s="13" t="s">
        <v>175</v>
      </c>
      <c r="B10" s="14">
        <v>1741.7</v>
      </c>
      <c r="C10" s="14">
        <f>SUM(B10/B21*100)</f>
        <v>1.3424427571525137</v>
      </c>
      <c r="D10" s="14">
        <v>2288</v>
      </c>
      <c r="E10" s="14">
        <f>SUM(D10/D21*100)</f>
        <v>1.5956137359468481</v>
      </c>
      <c r="F10" s="14">
        <f>1942.5+464.2</f>
        <v>2406.6999999999998</v>
      </c>
      <c r="G10" s="14">
        <f>SUM(F10/F21*100)</f>
        <v>1.4297706200464926</v>
      </c>
      <c r="H10" s="14">
        <f t="shared" si="0"/>
        <v>118.69999999999982</v>
      </c>
      <c r="I10" s="60">
        <f>SUM(F10/D10*100)</f>
        <v>105.18793706293705</v>
      </c>
    </row>
    <row r="11" spans="1:10" ht="15" customHeight="1" x14ac:dyDescent="0.2">
      <c r="A11" s="15" t="s">
        <v>218</v>
      </c>
      <c r="B11" s="14">
        <v>50</v>
      </c>
      <c r="C11" s="14">
        <v>0</v>
      </c>
      <c r="D11" s="14">
        <v>0</v>
      </c>
      <c r="E11" s="14"/>
      <c r="F11" s="14">
        <v>0</v>
      </c>
      <c r="G11" s="14"/>
      <c r="H11" s="14">
        <f t="shared" si="0"/>
        <v>0</v>
      </c>
      <c r="I11" s="60"/>
    </row>
    <row r="12" spans="1:10" ht="15" x14ac:dyDescent="0.2">
      <c r="A12" s="13" t="s">
        <v>133</v>
      </c>
      <c r="B12" s="14">
        <v>112.7</v>
      </c>
      <c r="C12" s="14">
        <f>SUM(B12/B21*100)</f>
        <v>8.686530328477253E-2</v>
      </c>
      <c r="D12" s="14">
        <v>215</v>
      </c>
      <c r="E12" s="14">
        <f>SUM(D12/D21*100)</f>
        <v>0.14993747955794245</v>
      </c>
      <c r="F12" s="13">
        <v>1668.2</v>
      </c>
      <c r="G12" s="14">
        <f>SUM(F12/F21*100)</f>
        <v>0.99104306658975327</v>
      </c>
      <c r="H12" s="14">
        <f t="shared" si="0"/>
        <v>1453.2</v>
      </c>
      <c r="I12" s="60">
        <f t="shared" ref="I12:I20" si="1">SUM(F12/D12*100)</f>
        <v>775.90697674418607</v>
      </c>
    </row>
    <row r="13" spans="1:10" ht="30" x14ac:dyDescent="0.2">
      <c r="A13" s="16" t="s">
        <v>134</v>
      </c>
      <c r="B13" s="14">
        <v>1035.5999999999999</v>
      </c>
      <c r="C13" s="14">
        <f>SUM(B13/B21*100)</f>
        <v>0.79820504065404085</v>
      </c>
      <c r="D13" s="14">
        <v>1232</v>
      </c>
      <c r="E13" s="14">
        <f>SUM(D13/D21*100)</f>
        <v>0.85917662704830289</v>
      </c>
      <c r="F13" s="13">
        <v>1312.2</v>
      </c>
      <c r="G13" s="14">
        <f>SUM(F13/F21*100)</f>
        <v>0.77955084041426348</v>
      </c>
      <c r="H13" s="14">
        <f t="shared" si="0"/>
        <v>80.200000000000045</v>
      </c>
      <c r="I13" s="60">
        <f t="shared" si="1"/>
        <v>106.50974025974027</v>
      </c>
    </row>
    <row r="14" spans="1:10" ht="15" x14ac:dyDescent="0.2">
      <c r="A14" s="17" t="s">
        <v>135</v>
      </c>
      <c r="B14" s="14">
        <v>13126</v>
      </c>
      <c r="C14" s="14">
        <f>SUM(B14/B21*100)</f>
        <v>10.117071614160816</v>
      </c>
      <c r="D14" s="14">
        <v>16261.8</v>
      </c>
      <c r="E14" s="14">
        <f>SUM(D14/D21*100)</f>
        <v>11.340713046862087</v>
      </c>
      <c r="F14" s="13">
        <v>20552.599999999999</v>
      </c>
      <c r="G14" s="14">
        <f>SUM(F14/F21*100)</f>
        <v>12.209873954197676</v>
      </c>
      <c r="H14" s="14">
        <f t="shared" si="0"/>
        <v>4290.7999999999993</v>
      </c>
      <c r="I14" s="60">
        <f t="shared" si="1"/>
        <v>126.38576295367056</v>
      </c>
    </row>
    <row r="15" spans="1:10" ht="15" x14ac:dyDescent="0.2">
      <c r="A15" s="18" t="s">
        <v>136</v>
      </c>
      <c r="B15" s="14">
        <v>7539.8</v>
      </c>
      <c r="C15" s="14">
        <f>SUM(B15/B21*100)</f>
        <v>5.8114198199336986</v>
      </c>
      <c r="D15" s="14">
        <v>6889.5</v>
      </c>
      <c r="E15" s="14">
        <f>SUM(D15/D21*100)</f>
        <v>4.8046244902997426</v>
      </c>
      <c r="F15" s="13">
        <v>7109.3</v>
      </c>
      <c r="G15" s="14">
        <f>SUM(F15/F21*100)</f>
        <v>4.2234878751387921</v>
      </c>
      <c r="H15" s="14">
        <f t="shared" si="0"/>
        <v>219.80000000000018</v>
      </c>
      <c r="I15" s="60">
        <f t="shared" si="1"/>
        <v>103.19036214529356</v>
      </c>
    </row>
    <row r="16" spans="1:10" ht="15" x14ac:dyDescent="0.2">
      <c r="A16" s="13" t="s">
        <v>137</v>
      </c>
      <c r="B16" s="14">
        <v>2135.6999999999998</v>
      </c>
      <c r="C16" s="14">
        <f>SUM(B16/B21*100)</f>
        <v>1.6461244740487015</v>
      </c>
      <c r="D16" s="14">
        <v>1299.5999999999999</v>
      </c>
      <c r="E16" s="14">
        <f>SUM(D16/D21*100)</f>
        <v>0.90631976015582327</v>
      </c>
      <c r="F16" s="13">
        <v>873.1</v>
      </c>
      <c r="G16" s="14">
        <f>SUM(F16/F21*100)</f>
        <v>0.51869062548825895</v>
      </c>
      <c r="H16" s="14">
        <f t="shared" si="0"/>
        <v>-426.49999999999989</v>
      </c>
      <c r="I16" s="60">
        <f t="shared" si="1"/>
        <v>67.182209910741776</v>
      </c>
    </row>
    <row r="17" spans="1:9" ht="15" x14ac:dyDescent="0.2">
      <c r="A17" s="19" t="s">
        <v>219</v>
      </c>
      <c r="B17" s="14">
        <v>2037.1</v>
      </c>
      <c r="C17" s="14">
        <f>SUM(B17/B21*100)</f>
        <v>1.570126968246762</v>
      </c>
      <c r="D17" s="14">
        <v>1880.5</v>
      </c>
      <c r="E17" s="14">
        <f>SUM(D17/D21*100)</f>
        <v>1.3114299084126084</v>
      </c>
      <c r="F17" s="13">
        <v>3140.9</v>
      </c>
      <c r="G17" s="14">
        <f>SUM(F17/F21*100)</f>
        <v>1.8659436325690903</v>
      </c>
      <c r="H17" s="14">
        <f t="shared" si="0"/>
        <v>1260.4000000000001</v>
      </c>
      <c r="I17" s="60">
        <f t="shared" si="1"/>
        <v>167.02472746609945</v>
      </c>
    </row>
    <row r="18" spans="1:9" ht="15" x14ac:dyDescent="0.2">
      <c r="A18" s="20" t="s">
        <v>138</v>
      </c>
      <c r="B18" s="14">
        <v>20725.099999999999</v>
      </c>
      <c r="C18" s="14">
        <f>SUM(B18/B21*100)</f>
        <v>15.974197844784726</v>
      </c>
      <c r="D18" s="14">
        <v>22998.7</v>
      </c>
      <c r="E18" s="14">
        <f>SUM(D18/D21*100)</f>
        <v>16.038916795856984</v>
      </c>
      <c r="F18" s="13">
        <v>26560.2</v>
      </c>
      <c r="G18" s="14">
        <f>SUM(F18/F21*100)</f>
        <v>15.77886467883777</v>
      </c>
      <c r="H18" s="14">
        <f t="shared" si="0"/>
        <v>3561.5</v>
      </c>
      <c r="I18" s="60">
        <f t="shared" si="1"/>
        <v>115.48565788501088</v>
      </c>
    </row>
    <row r="19" spans="1:9" ht="15" x14ac:dyDescent="0.2">
      <c r="A19" s="19" t="s">
        <v>139</v>
      </c>
      <c r="B19" s="14">
        <v>54525.599999999999</v>
      </c>
      <c r="C19" s="14">
        <v>42.1</v>
      </c>
      <c r="D19" s="14">
        <v>62559.9</v>
      </c>
      <c r="E19" s="14">
        <f>SUM(D19/D21*100)</f>
        <v>43.62824989486942</v>
      </c>
      <c r="F19" s="13">
        <v>73281.899999999994</v>
      </c>
      <c r="G19" s="14">
        <f>SUM(F19/F21*100)</f>
        <v>43.535258902723676</v>
      </c>
      <c r="H19" s="14">
        <f t="shared" si="0"/>
        <v>10721.999999999993</v>
      </c>
      <c r="I19" s="60">
        <f t="shared" si="1"/>
        <v>117.13877419880785</v>
      </c>
    </row>
    <row r="20" spans="1:9" ht="15" x14ac:dyDescent="0.2">
      <c r="A20" s="13" t="s">
        <v>140</v>
      </c>
      <c r="B20" s="14">
        <v>17009.900000000001</v>
      </c>
      <c r="C20" s="14">
        <f>SUM(B20/B21*100)</f>
        <v>13.110648822925041</v>
      </c>
      <c r="D20" s="14">
        <v>17795.599999999999</v>
      </c>
      <c r="E20" s="14">
        <f>SUM(D20/D21*100)</f>
        <v>12.410360052192189</v>
      </c>
      <c r="F20" s="77">
        <v>19334.3</v>
      </c>
      <c r="G20" s="14">
        <f>SUM(F20/F21*100)</f>
        <v>11.486107158833633</v>
      </c>
      <c r="H20" s="14">
        <f t="shared" si="0"/>
        <v>1538.7000000000007</v>
      </c>
      <c r="I20" s="60">
        <f t="shared" si="1"/>
        <v>108.64651936433725</v>
      </c>
    </row>
    <row r="21" spans="1:9" ht="17.45" customHeight="1" x14ac:dyDescent="0.2">
      <c r="A21" s="21" t="s">
        <v>127</v>
      </c>
      <c r="B21" s="14">
        <f>SUM(B9:B20)</f>
        <v>129741.1</v>
      </c>
      <c r="C21" s="22">
        <f>SUM(B21/B21*100)</f>
        <v>100</v>
      </c>
      <c r="D21" s="14">
        <f>SUM(D9:D20)</f>
        <v>143393.1</v>
      </c>
      <c r="E21" s="22">
        <f>SUM(D21/D21*100)</f>
        <v>100</v>
      </c>
      <c r="F21" s="14">
        <f>SUM(F9:F20)</f>
        <v>168327.69999999998</v>
      </c>
      <c r="G21" s="22">
        <f>SUM(F21/F21*100)</f>
        <v>100</v>
      </c>
      <c r="H21" s="14">
        <f>SUM(H9:H20)</f>
        <v>24934.599999999991</v>
      </c>
      <c r="I21" s="60">
        <f>SUM(F21/D21*100)</f>
        <v>117.38898175714172</v>
      </c>
    </row>
    <row r="23" spans="1:9" x14ac:dyDescent="0.2">
      <c r="H23" s="4"/>
    </row>
    <row r="24" spans="1:9" x14ac:dyDescent="0.2">
      <c r="D24" s="1"/>
      <c r="E24" s="1"/>
    </row>
  </sheetData>
  <mergeCells count="15">
    <mergeCell ref="H1:I1"/>
    <mergeCell ref="H5:I5"/>
    <mergeCell ref="H7:I7"/>
    <mergeCell ref="F7:F8"/>
    <mergeCell ref="G7:G8"/>
    <mergeCell ref="A3:I3"/>
    <mergeCell ref="A6:A8"/>
    <mergeCell ref="B6:C6"/>
    <mergeCell ref="D6:E6"/>
    <mergeCell ref="F6:G6"/>
    <mergeCell ref="H6:I6"/>
    <mergeCell ref="B7:B8"/>
    <mergeCell ref="C7:C8"/>
    <mergeCell ref="D7:D8"/>
    <mergeCell ref="E7:E8"/>
  </mergeCells>
  <phoneticPr fontId="2" type="noConversion"/>
  <printOptions horizontalCentered="1"/>
  <pageMargins left="0.51181102362204722" right="0.19685039370078741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zoomScaleNormal="100" workbookViewId="0">
      <selection activeCell="L6" sqref="L6"/>
    </sheetView>
  </sheetViews>
  <sheetFormatPr defaultRowHeight="17.45" customHeight="1" x14ac:dyDescent="0.2"/>
  <cols>
    <col min="1" max="1" width="30.85546875" customWidth="1"/>
    <col min="2" max="2" width="12.7109375" customWidth="1"/>
    <col min="3" max="3" width="12.42578125" customWidth="1"/>
    <col min="4" max="4" width="11.28515625" customWidth="1"/>
    <col min="5" max="5" width="13.140625" customWidth="1"/>
    <col min="6" max="6" width="11.5703125" customWidth="1"/>
    <col min="7" max="7" width="11.28515625" customWidth="1"/>
    <col min="8" max="8" width="10" customWidth="1"/>
    <col min="9" max="9" width="11.7109375" customWidth="1"/>
    <col min="10" max="10" width="13.5703125" customWidth="1"/>
  </cols>
  <sheetData>
    <row r="1" spans="1:14" ht="17.45" customHeight="1" x14ac:dyDescent="0.2">
      <c r="A1" s="7"/>
      <c r="B1" s="7"/>
      <c r="C1" s="7"/>
      <c r="D1" s="7"/>
      <c r="E1" s="7"/>
      <c r="F1" s="7"/>
      <c r="G1" s="7"/>
      <c r="H1" s="7"/>
      <c r="I1" s="179" t="s">
        <v>166</v>
      </c>
      <c r="J1" s="179"/>
    </row>
    <row r="2" spans="1:14" ht="17.45" customHeight="1" x14ac:dyDescent="0.2">
      <c r="A2" s="7"/>
      <c r="B2" s="7"/>
      <c r="C2" s="7"/>
      <c r="D2" s="7"/>
      <c r="E2" s="7"/>
      <c r="F2" s="7"/>
      <c r="G2" s="7"/>
      <c r="H2" s="7"/>
      <c r="I2" s="23"/>
      <c r="J2" s="23"/>
    </row>
    <row r="3" spans="1:14" ht="17.45" customHeight="1" x14ac:dyDescent="0.25">
      <c r="A3" s="184" t="s">
        <v>318</v>
      </c>
      <c r="B3" s="184"/>
      <c r="C3" s="184"/>
      <c r="D3" s="184"/>
      <c r="E3" s="184"/>
      <c r="F3" s="184"/>
      <c r="G3" s="184"/>
      <c r="H3" s="184"/>
      <c r="I3" s="184"/>
      <c r="J3" s="184"/>
      <c r="K3" s="24"/>
      <c r="L3" s="24"/>
      <c r="M3" s="24"/>
      <c r="N3" s="24"/>
    </row>
    <row r="4" spans="1:14" ht="17.45" customHeight="1" x14ac:dyDescent="0.25">
      <c r="A4" s="25"/>
      <c r="B4" s="25"/>
      <c r="C4" s="25"/>
      <c r="D4" s="7"/>
      <c r="E4" s="7"/>
      <c r="F4" s="7"/>
      <c r="G4" s="7"/>
      <c r="H4" s="7"/>
      <c r="I4" s="7"/>
      <c r="J4" s="7"/>
    </row>
    <row r="5" spans="1:14" ht="17.45" customHeight="1" x14ac:dyDescent="0.2">
      <c r="A5" s="7"/>
      <c r="B5" s="7"/>
      <c r="C5" s="7"/>
      <c r="D5" s="7"/>
      <c r="E5" s="7"/>
      <c r="F5" s="7"/>
      <c r="G5" s="7"/>
      <c r="H5" s="7"/>
      <c r="I5" s="7"/>
      <c r="J5" s="8" t="s">
        <v>164</v>
      </c>
    </row>
    <row r="6" spans="1:14" ht="80.45" customHeight="1" x14ac:dyDescent="0.2">
      <c r="A6" s="10" t="s">
        <v>128</v>
      </c>
      <c r="B6" s="10" t="s">
        <v>211</v>
      </c>
      <c r="C6" s="26" t="s">
        <v>212</v>
      </c>
      <c r="D6" s="26" t="s">
        <v>324</v>
      </c>
      <c r="E6" s="26" t="s">
        <v>213</v>
      </c>
      <c r="F6" s="26" t="s">
        <v>235</v>
      </c>
      <c r="G6" s="26" t="s">
        <v>236</v>
      </c>
      <c r="H6" s="27" t="s">
        <v>176</v>
      </c>
      <c r="I6" s="27" t="s">
        <v>245</v>
      </c>
      <c r="J6" s="27" t="s">
        <v>325</v>
      </c>
    </row>
    <row r="7" spans="1:14" ht="17.45" customHeight="1" x14ac:dyDescent="0.2">
      <c r="A7" s="13" t="s">
        <v>220</v>
      </c>
      <c r="B7" s="13">
        <f>17145.7-1942.7-500-270</f>
        <v>14433</v>
      </c>
      <c r="C7" s="13">
        <f>15738.3-1942.7-470-270</f>
        <v>13055.599999999999</v>
      </c>
      <c r="D7" s="13">
        <f>14495-1942.5-464.2-270</f>
        <v>11818.3</v>
      </c>
      <c r="E7" s="13">
        <f>SUM(C7-B7)</f>
        <v>-1377.4000000000015</v>
      </c>
      <c r="F7" s="13">
        <f>SUM(D7-C7)</f>
        <v>-1237.2999999999993</v>
      </c>
      <c r="G7" s="14">
        <f>SUM(D7/C7*100)</f>
        <v>90.522840773308005</v>
      </c>
      <c r="H7" s="14">
        <f>SUM(D7/D19*100)</f>
        <v>7.0210072376679538</v>
      </c>
      <c r="I7" s="13">
        <f>12260.5-1741.4-546.6-27.6</f>
        <v>9944.9</v>
      </c>
      <c r="J7" s="14">
        <f>SUM(D7-I7)</f>
        <v>1873.3999999999996</v>
      </c>
    </row>
    <row r="8" spans="1:14" ht="17.45" customHeight="1" x14ac:dyDescent="0.2">
      <c r="A8" s="13" t="s">
        <v>175</v>
      </c>
      <c r="B8" s="13">
        <f>1942.7+500</f>
        <v>2442.6999999999998</v>
      </c>
      <c r="C8" s="13">
        <f>1942.7+470</f>
        <v>2412.6999999999998</v>
      </c>
      <c r="D8" s="13">
        <f>1942.5+464.2</f>
        <v>2406.6999999999998</v>
      </c>
      <c r="E8" s="13">
        <f>SUM(C8-B8)</f>
        <v>-30</v>
      </c>
      <c r="F8" s="13">
        <f t="shared" ref="F8:F18" si="0">SUM(D8-C8)</f>
        <v>-6</v>
      </c>
      <c r="G8" s="14">
        <f t="shared" ref="G8:G19" si="1">SUM(D8/C8*100)</f>
        <v>99.751315953081615</v>
      </c>
      <c r="H8" s="14">
        <f>SUM(D8/D19*100)</f>
        <v>1.4297706200464926</v>
      </c>
      <c r="I8" s="13">
        <f>1741.4+546.6</f>
        <v>2288</v>
      </c>
      <c r="J8" s="14">
        <f>SUM(D8-I8)</f>
        <v>118.69999999999982</v>
      </c>
    </row>
    <row r="9" spans="1:14" ht="17.45" customHeight="1" x14ac:dyDescent="0.2">
      <c r="A9" s="13" t="s">
        <v>221</v>
      </c>
      <c r="B9" s="13">
        <v>270</v>
      </c>
      <c r="C9" s="13">
        <v>270</v>
      </c>
      <c r="D9" s="13">
        <v>270</v>
      </c>
      <c r="E9" s="13">
        <f>SUM(C9-B9)</f>
        <v>0</v>
      </c>
      <c r="F9" s="13">
        <f t="shared" si="0"/>
        <v>0</v>
      </c>
      <c r="G9" s="14">
        <f t="shared" si="1"/>
        <v>100</v>
      </c>
      <c r="H9" s="14">
        <f>SUM(D9/D19*100)</f>
        <v>0.16040140749264681</v>
      </c>
      <c r="I9" s="13">
        <v>27.6</v>
      </c>
      <c r="J9" s="14">
        <f>SUM(D9-I9)</f>
        <v>242.4</v>
      </c>
    </row>
    <row r="10" spans="1:14" ht="17.45" customHeight="1" x14ac:dyDescent="0.2">
      <c r="A10" s="13" t="s">
        <v>222</v>
      </c>
      <c r="B10" s="13">
        <v>1338</v>
      </c>
      <c r="C10" s="13">
        <v>1719.2</v>
      </c>
      <c r="D10" s="13">
        <v>1668.2</v>
      </c>
      <c r="E10" s="13">
        <f t="shared" ref="E10:E18" si="2">SUM(C10-B10)</f>
        <v>381.20000000000005</v>
      </c>
      <c r="F10" s="13">
        <f t="shared" si="0"/>
        <v>-51</v>
      </c>
      <c r="G10" s="14">
        <f t="shared" si="1"/>
        <v>97.033503955328058</v>
      </c>
      <c r="H10" s="14">
        <f>SUM(D10/D19*100)</f>
        <v>0.99104306658975327</v>
      </c>
      <c r="I10" s="13">
        <v>215</v>
      </c>
      <c r="J10" s="14">
        <f t="shared" ref="J10:J17" si="3">SUM(D10-I10)</f>
        <v>1453.2</v>
      </c>
    </row>
    <row r="11" spans="1:14" ht="33" customHeight="1" x14ac:dyDescent="0.2">
      <c r="A11" s="15" t="s">
        <v>223</v>
      </c>
      <c r="B11" s="15">
        <v>1286.0999999999999</v>
      </c>
      <c r="C11" s="42">
        <v>1312.6</v>
      </c>
      <c r="D11" s="13">
        <v>1312.2</v>
      </c>
      <c r="E11" s="13">
        <f t="shared" si="2"/>
        <v>26.5</v>
      </c>
      <c r="F11" s="13">
        <f t="shared" si="0"/>
        <v>-0.39999999999986358</v>
      </c>
      <c r="G11" s="14">
        <f t="shared" si="1"/>
        <v>99.969526131342377</v>
      </c>
      <c r="H11" s="14">
        <f>SUM(D11/D19*100)</f>
        <v>0.77955084041426348</v>
      </c>
      <c r="I11" s="13">
        <v>1232</v>
      </c>
      <c r="J11" s="14">
        <f>SUM(D11-I11)</f>
        <v>80.200000000000045</v>
      </c>
    </row>
    <row r="12" spans="1:14" ht="17.45" customHeight="1" x14ac:dyDescent="0.2">
      <c r="A12" s="13" t="s">
        <v>224</v>
      </c>
      <c r="B12" s="13">
        <v>22425.5</v>
      </c>
      <c r="C12" s="14">
        <v>22544</v>
      </c>
      <c r="D12" s="13">
        <v>20552.599999999999</v>
      </c>
      <c r="E12" s="13">
        <f t="shared" si="2"/>
        <v>118.5</v>
      </c>
      <c r="F12" s="13">
        <f t="shared" si="0"/>
        <v>-1991.4000000000015</v>
      </c>
      <c r="G12" s="14">
        <f t="shared" si="1"/>
        <v>91.166607523066006</v>
      </c>
      <c r="H12" s="14">
        <f>SUM(D12/D19*100)</f>
        <v>12.209873954197676</v>
      </c>
      <c r="I12" s="13">
        <v>16261.8</v>
      </c>
      <c r="J12" s="14">
        <f t="shared" si="3"/>
        <v>4290.7999999999993</v>
      </c>
    </row>
    <row r="13" spans="1:14" ht="17.45" customHeight="1" x14ac:dyDescent="0.2">
      <c r="A13" s="13" t="s">
        <v>225</v>
      </c>
      <c r="B13" s="13">
        <v>8257.1</v>
      </c>
      <c r="C13" s="13">
        <v>7927.8</v>
      </c>
      <c r="D13" s="13">
        <v>7109.3</v>
      </c>
      <c r="E13" s="13">
        <f t="shared" si="2"/>
        <v>-329.30000000000018</v>
      </c>
      <c r="F13" s="13">
        <f t="shared" si="0"/>
        <v>-818.5</v>
      </c>
      <c r="G13" s="14">
        <f t="shared" si="1"/>
        <v>89.675572037639697</v>
      </c>
      <c r="H13" s="14">
        <f>SUM(D13/D19*100)</f>
        <v>4.2234878751387921</v>
      </c>
      <c r="I13" s="13">
        <v>6889.5</v>
      </c>
      <c r="J13" s="14">
        <f t="shared" si="3"/>
        <v>219.80000000000018</v>
      </c>
    </row>
    <row r="14" spans="1:14" ht="17.45" customHeight="1" x14ac:dyDescent="0.2">
      <c r="A14" s="13" t="s">
        <v>226</v>
      </c>
      <c r="B14" s="13">
        <v>1030.8</v>
      </c>
      <c r="C14" s="13">
        <v>890.4</v>
      </c>
      <c r="D14" s="13">
        <v>873.1</v>
      </c>
      <c r="E14" s="13">
        <f t="shared" si="2"/>
        <v>-140.39999999999998</v>
      </c>
      <c r="F14" s="13">
        <f t="shared" si="0"/>
        <v>-17.299999999999955</v>
      </c>
      <c r="G14" s="14">
        <f t="shared" si="1"/>
        <v>98.057053009883205</v>
      </c>
      <c r="H14" s="14">
        <f>SUM(D14/D19*100)</f>
        <v>0.51869062548825895</v>
      </c>
      <c r="I14" s="13">
        <v>1299.5999999999999</v>
      </c>
      <c r="J14" s="14">
        <f t="shared" si="3"/>
        <v>-426.49999999999989</v>
      </c>
    </row>
    <row r="15" spans="1:14" ht="17.45" customHeight="1" x14ac:dyDescent="0.2">
      <c r="A15" s="13" t="s">
        <v>227</v>
      </c>
      <c r="B15" s="13">
        <v>4489.2</v>
      </c>
      <c r="C15" s="13">
        <v>4691.2</v>
      </c>
      <c r="D15" s="13">
        <v>3140.9</v>
      </c>
      <c r="E15" s="13">
        <f t="shared" si="2"/>
        <v>202</v>
      </c>
      <c r="F15" s="13">
        <f t="shared" si="0"/>
        <v>-1550.2999999999997</v>
      </c>
      <c r="G15" s="14">
        <f t="shared" si="1"/>
        <v>66.953018417462488</v>
      </c>
      <c r="H15" s="14">
        <f>SUM(D15/D19*100)</f>
        <v>1.8659436325690903</v>
      </c>
      <c r="I15" s="13">
        <v>1880.5</v>
      </c>
      <c r="J15" s="14">
        <f t="shared" si="3"/>
        <v>1260.4000000000001</v>
      </c>
    </row>
    <row r="16" spans="1:14" ht="17.45" customHeight="1" x14ac:dyDescent="0.2">
      <c r="A16" s="13" t="s">
        <v>228</v>
      </c>
      <c r="B16" s="13">
        <v>22883.7</v>
      </c>
      <c r="C16" s="13">
        <v>26856</v>
      </c>
      <c r="D16" s="13">
        <v>26560.2</v>
      </c>
      <c r="E16" s="13">
        <f t="shared" si="2"/>
        <v>3972.2999999999993</v>
      </c>
      <c r="F16" s="13">
        <f t="shared" si="0"/>
        <v>-295.79999999999927</v>
      </c>
      <c r="G16" s="14">
        <f t="shared" si="1"/>
        <v>98.898570151921362</v>
      </c>
      <c r="H16" s="14">
        <f>SUM(D16/D19*100)</f>
        <v>15.77886467883777</v>
      </c>
      <c r="I16" s="13">
        <v>22998.7</v>
      </c>
      <c r="J16" s="14">
        <f t="shared" si="3"/>
        <v>3561.5</v>
      </c>
    </row>
    <row r="17" spans="1:10" ht="17.45" customHeight="1" x14ac:dyDescent="0.2">
      <c r="A17" s="13" t="s">
        <v>229</v>
      </c>
      <c r="B17" s="13">
        <v>71740.600000000006</v>
      </c>
      <c r="C17" s="13">
        <v>75449.2</v>
      </c>
      <c r="D17" s="13">
        <v>73281.899999999994</v>
      </c>
      <c r="E17" s="13">
        <f t="shared" si="2"/>
        <v>3708.5999999999913</v>
      </c>
      <c r="F17" s="13">
        <f t="shared" si="0"/>
        <v>-2167.3000000000029</v>
      </c>
      <c r="G17" s="14">
        <f t="shared" si="1"/>
        <v>97.127471199164475</v>
      </c>
      <c r="H17" s="14">
        <f>SUM(D17/D19*100)</f>
        <v>43.535258902723676</v>
      </c>
      <c r="I17" s="13">
        <v>62559.9</v>
      </c>
      <c r="J17" s="14">
        <f t="shared" si="3"/>
        <v>10721.999999999993</v>
      </c>
    </row>
    <row r="18" spans="1:10" ht="17.45" customHeight="1" x14ac:dyDescent="0.2">
      <c r="A18" s="13" t="s">
        <v>230</v>
      </c>
      <c r="B18" s="77">
        <v>21210.1</v>
      </c>
      <c r="C18" s="77">
        <v>19737.900000000001</v>
      </c>
      <c r="D18" s="77">
        <v>19334.3</v>
      </c>
      <c r="E18" s="77">
        <f t="shared" si="2"/>
        <v>-1472.1999999999971</v>
      </c>
      <c r="F18" s="77">
        <f t="shared" si="0"/>
        <v>-403.60000000000218</v>
      </c>
      <c r="G18" s="66">
        <f t="shared" si="1"/>
        <v>97.955202934456025</v>
      </c>
      <c r="H18" s="66">
        <f>SUM(D18/D19*100)</f>
        <v>11.486107158833633</v>
      </c>
      <c r="I18" s="77">
        <v>17795.599999999999</v>
      </c>
      <c r="J18" s="14">
        <f>SUM(D18-I18)</f>
        <v>1538.7000000000007</v>
      </c>
    </row>
    <row r="19" spans="1:10" ht="22.15" customHeight="1" x14ac:dyDescent="0.2">
      <c r="A19" s="21" t="s">
        <v>127</v>
      </c>
      <c r="B19" s="136">
        <f>SUM(B7:B18)</f>
        <v>171806.80000000002</v>
      </c>
      <c r="C19" s="137">
        <f>SUM(C7:C18)</f>
        <v>176866.6</v>
      </c>
      <c r="D19" s="137">
        <f>SUM(D7:D18)</f>
        <v>168327.69999999998</v>
      </c>
      <c r="E19" s="67">
        <f>SUM(E7:E18)</f>
        <v>5059.799999999992</v>
      </c>
      <c r="F19" s="67">
        <f>SUM(F7:F18)</f>
        <v>-8538.9000000000051</v>
      </c>
      <c r="G19" s="66">
        <f t="shared" si="1"/>
        <v>95.172124075433103</v>
      </c>
      <c r="H19" s="68">
        <f>SUM(D19/D19*100)</f>
        <v>100</v>
      </c>
      <c r="I19" s="69">
        <f>SUM(I7:I18)</f>
        <v>143393.1</v>
      </c>
      <c r="J19" s="14">
        <f>SUM(D19-I19)</f>
        <v>24934.599999999977</v>
      </c>
    </row>
    <row r="21" spans="1:10" ht="17.45" customHeight="1" x14ac:dyDescent="0.2">
      <c r="D21" s="1"/>
      <c r="E21" s="1"/>
    </row>
  </sheetData>
  <mergeCells count="2">
    <mergeCell ref="I1:J1"/>
    <mergeCell ref="A3:J3"/>
  </mergeCells>
  <phoneticPr fontId="2" type="noConversion"/>
  <printOptions horizontalCentered="1"/>
  <pageMargins left="0.31496062992125984" right="0.11811023622047245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Normal="100" workbookViewId="0"/>
  </sheetViews>
  <sheetFormatPr defaultRowHeight="12.75" x14ac:dyDescent="0.2"/>
  <cols>
    <col min="1" max="1" width="5.42578125" customWidth="1"/>
    <col min="2" max="2" width="35.140625" customWidth="1"/>
    <col min="3" max="3" width="10.7109375" customWidth="1"/>
    <col min="4" max="4" width="10.28515625" customWidth="1"/>
    <col min="5" max="5" width="11" customWidth="1"/>
    <col min="6" max="6" width="9.5703125" customWidth="1"/>
    <col min="7" max="7" width="10.42578125" customWidth="1"/>
    <col min="8" max="8" width="9.7109375" customWidth="1"/>
    <col min="9" max="9" width="10.28515625" customWidth="1"/>
    <col min="10" max="10" width="8.7109375" customWidth="1"/>
    <col min="11" max="11" width="9.7109375" customWidth="1"/>
  </cols>
  <sheetData>
    <row r="1" spans="1:11" ht="15" x14ac:dyDescent="0.2">
      <c r="I1" s="179" t="s">
        <v>169</v>
      </c>
      <c r="J1" s="179"/>
    </row>
    <row r="2" spans="1:11" ht="15" x14ac:dyDescent="0.2">
      <c r="A2" s="7"/>
      <c r="B2" s="7"/>
      <c r="C2" s="7"/>
      <c r="D2" s="7"/>
      <c r="E2" s="7"/>
      <c r="F2" s="7"/>
      <c r="G2" s="7"/>
      <c r="H2" s="7"/>
      <c r="I2" s="8"/>
      <c r="J2" s="8"/>
    </row>
    <row r="3" spans="1:11" ht="15.75" x14ac:dyDescent="0.25">
      <c r="A3" s="188" t="s">
        <v>319</v>
      </c>
      <c r="B3" s="188"/>
      <c r="C3" s="188"/>
      <c r="D3" s="188"/>
      <c r="E3" s="188"/>
      <c r="F3" s="188"/>
      <c r="G3" s="188"/>
      <c r="H3" s="188"/>
      <c r="I3" s="188"/>
      <c r="J3" s="188"/>
      <c r="K3" s="2"/>
    </row>
    <row r="4" spans="1:11" ht="15.75" x14ac:dyDescent="0.25">
      <c r="A4" s="164" t="s">
        <v>168</v>
      </c>
      <c r="B4" s="164"/>
      <c r="C4" s="164"/>
      <c r="D4" s="164"/>
      <c r="E4" s="164"/>
      <c r="F4" s="164"/>
      <c r="G4" s="164"/>
      <c r="H4" s="164"/>
      <c r="I4" s="164"/>
      <c r="J4" s="164"/>
      <c r="K4" s="3"/>
    </row>
    <row r="5" spans="1:11" ht="15" x14ac:dyDescent="0.2">
      <c r="A5" s="7"/>
      <c r="B5" s="7"/>
      <c r="C5" s="7"/>
      <c r="D5" s="7"/>
      <c r="E5" s="7"/>
      <c r="F5" s="7"/>
      <c r="G5" s="7"/>
      <c r="H5" s="7"/>
      <c r="I5" s="169" t="s">
        <v>164</v>
      </c>
      <c r="J5" s="169"/>
    </row>
    <row r="6" spans="1:11" ht="46.15" customHeight="1" x14ac:dyDescent="0.2">
      <c r="A6" s="182" t="s">
        <v>190</v>
      </c>
      <c r="B6" s="191" t="s">
        <v>199</v>
      </c>
      <c r="C6" s="165" t="s">
        <v>248</v>
      </c>
      <c r="D6" s="165" t="s">
        <v>176</v>
      </c>
      <c r="E6" s="165" t="s">
        <v>249</v>
      </c>
      <c r="F6" s="165" t="s">
        <v>176</v>
      </c>
      <c r="G6" s="165" t="s">
        <v>329</v>
      </c>
      <c r="H6" s="165" t="s">
        <v>176</v>
      </c>
      <c r="I6" s="189" t="s">
        <v>326</v>
      </c>
      <c r="J6" s="190"/>
      <c r="K6" s="6"/>
    </row>
    <row r="7" spans="1:11" ht="24" customHeight="1" x14ac:dyDescent="0.2">
      <c r="A7" s="183"/>
      <c r="B7" s="192"/>
      <c r="C7" s="166"/>
      <c r="D7" s="166"/>
      <c r="E7" s="166"/>
      <c r="F7" s="166"/>
      <c r="G7" s="166"/>
      <c r="H7" s="166"/>
      <c r="I7" s="30" t="s">
        <v>247</v>
      </c>
      <c r="J7" s="31" t="s">
        <v>200</v>
      </c>
      <c r="K7" s="6"/>
    </row>
    <row r="8" spans="1:11" ht="28.5" customHeight="1" x14ac:dyDescent="0.2">
      <c r="A8" s="32" t="s">
        <v>0</v>
      </c>
      <c r="B8" s="33" t="s">
        <v>250</v>
      </c>
      <c r="C8" s="34">
        <f>SUM(C9+C11)</f>
        <v>57708.299999999996</v>
      </c>
      <c r="D8" s="34">
        <f>SUM(D9+D11)</f>
        <v>44.479582799899184</v>
      </c>
      <c r="E8" s="34">
        <f t="shared" ref="E8" si="0">SUM(E9+E11)</f>
        <v>68377.100000000006</v>
      </c>
      <c r="F8" s="34">
        <f>SUM(F9+F11)</f>
        <v>47.685069923169252</v>
      </c>
      <c r="G8" s="34">
        <f>SUM(G9+G10+G11)</f>
        <v>79124</v>
      </c>
      <c r="H8" s="34">
        <f>SUM(H9+H11)</f>
        <v>46.968858957854231</v>
      </c>
      <c r="I8" s="35">
        <f t="shared" ref="I8:I15" si="1">SUM(G8-E8)</f>
        <v>10746.899999999994</v>
      </c>
      <c r="J8" s="14">
        <f t="shared" ref="J8:J11" si="2">SUM(G8/E8*100)</f>
        <v>115.7171041181916</v>
      </c>
      <c r="K8" s="6"/>
    </row>
    <row r="9" spans="1:11" ht="24" customHeight="1" x14ac:dyDescent="0.2">
      <c r="A9" s="13" t="s">
        <v>8</v>
      </c>
      <c r="B9" s="36" t="s">
        <v>201</v>
      </c>
      <c r="C9" s="37">
        <v>56810.6</v>
      </c>
      <c r="D9" s="37">
        <f>SUM(C9/C42*100)</f>
        <v>43.787666360158809</v>
      </c>
      <c r="E9" s="37">
        <v>67326.100000000006</v>
      </c>
      <c r="F9" s="37">
        <f>SUM(E9/E42*100)</f>
        <v>46.952119732399957</v>
      </c>
      <c r="G9" s="37">
        <v>77826.600000000006</v>
      </c>
      <c r="H9" s="37">
        <f>SUM(G9/G42*100)</f>
        <v>46.235171038397127</v>
      </c>
      <c r="I9" s="14">
        <f t="shared" si="1"/>
        <v>10500.5</v>
      </c>
      <c r="J9" s="14">
        <f t="shared" si="2"/>
        <v>115.59647744336891</v>
      </c>
    </row>
    <row r="10" spans="1:11" ht="16.149999999999999" customHeight="1" x14ac:dyDescent="0.2">
      <c r="A10" s="13" t="s">
        <v>202</v>
      </c>
      <c r="B10" s="36" t="s">
        <v>328</v>
      </c>
      <c r="C10" s="37">
        <v>0</v>
      </c>
      <c r="D10" s="37">
        <v>0</v>
      </c>
      <c r="E10" s="37">
        <v>0</v>
      </c>
      <c r="F10" s="37">
        <v>0</v>
      </c>
      <c r="G10" s="37">
        <v>62.4</v>
      </c>
      <c r="H10" s="37">
        <v>0</v>
      </c>
      <c r="I10" s="14">
        <f t="shared" si="1"/>
        <v>62.4</v>
      </c>
      <c r="J10" s="14">
        <v>0</v>
      </c>
    </row>
    <row r="11" spans="1:11" ht="17.25" customHeight="1" x14ac:dyDescent="0.2">
      <c r="A11" s="13" t="s">
        <v>327</v>
      </c>
      <c r="B11" s="38" t="s">
        <v>203</v>
      </c>
      <c r="C11" s="37">
        <v>897.7</v>
      </c>
      <c r="D11" s="37">
        <f t="shared" ref="D11:D22" si="3">SUM(C11/$C$42*100)</f>
        <v>0.6919164397403752</v>
      </c>
      <c r="E11" s="37">
        <v>1051</v>
      </c>
      <c r="F11" s="37">
        <f>SUM(E11/E42*100)</f>
        <v>0.7329501907692908</v>
      </c>
      <c r="G11" s="37">
        <v>1235</v>
      </c>
      <c r="H11" s="37">
        <f>SUM(G11/G42*100)</f>
        <v>0.73368791945710654</v>
      </c>
      <c r="I11" s="14">
        <f t="shared" si="1"/>
        <v>184</v>
      </c>
      <c r="J11" s="14">
        <f t="shared" si="2"/>
        <v>117.50713606089438</v>
      </c>
    </row>
    <row r="12" spans="1:11" ht="15" x14ac:dyDescent="0.2">
      <c r="A12" s="13" t="s">
        <v>1</v>
      </c>
      <c r="B12" s="38" t="s">
        <v>179</v>
      </c>
      <c r="C12" s="37">
        <f>SUM(C13:C28)</f>
        <v>20209.5</v>
      </c>
      <c r="D12" s="37">
        <f t="shared" si="3"/>
        <v>15.576791009171343</v>
      </c>
      <c r="E12" s="37">
        <f>SUM(E13:E28)</f>
        <v>22034.199999999997</v>
      </c>
      <c r="F12" s="37">
        <f>SUM(E12/E42*100)</f>
        <v>15.366290288723791</v>
      </c>
      <c r="G12" s="37">
        <f>SUM(G13:G28)</f>
        <v>26851.4</v>
      </c>
      <c r="H12" s="37">
        <f>SUM(G12/G42*100)</f>
        <v>15.95186056721502</v>
      </c>
      <c r="I12" s="14">
        <f t="shared" si="1"/>
        <v>4817.2000000000044</v>
      </c>
      <c r="J12" s="14">
        <f>SUM(G12/E12*100)</f>
        <v>121.86237757667628</v>
      </c>
    </row>
    <row r="13" spans="1:11" ht="15" x14ac:dyDescent="0.2">
      <c r="A13" s="13" t="s">
        <v>141</v>
      </c>
      <c r="B13" s="38" t="s">
        <v>113</v>
      </c>
      <c r="C13" s="37">
        <v>1737.9</v>
      </c>
      <c r="D13" s="37">
        <f t="shared" si="3"/>
        <v>1.3395138471926014</v>
      </c>
      <c r="E13" s="37">
        <v>1822.4</v>
      </c>
      <c r="F13" s="37">
        <f>SUM(E13/E42*100)</f>
        <v>1.2709119197506713</v>
      </c>
      <c r="G13" s="37">
        <v>2186.5</v>
      </c>
      <c r="H13" s="37">
        <f>SUM(G13/G42*100)</f>
        <v>1.2989543610469338</v>
      </c>
      <c r="I13" s="14">
        <f t="shared" si="1"/>
        <v>364.09999999999991</v>
      </c>
      <c r="J13" s="14">
        <f t="shared" ref="J13:J40" si="4">SUM(G13/E13*100)</f>
        <v>119.97914837576822</v>
      </c>
    </row>
    <row r="14" spans="1:11" ht="15" x14ac:dyDescent="0.2">
      <c r="A14" s="13" t="s">
        <v>142</v>
      </c>
      <c r="B14" s="38" t="s">
        <v>114</v>
      </c>
      <c r="C14" s="37">
        <v>65.2</v>
      </c>
      <c r="D14" s="37">
        <f t="shared" si="3"/>
        <v>5.0253928785866625E-2</v>
      </c>
      <c r="E14" s="37">
        <v>56.8</v>
      </c>
      <c r="F14" s="37">
        <f>SUM(E14/E42*100)</f>
        <v>3.9611389948330841E-2</v>
      </c>
      <c r="G14" s="37">
        <v>62</v>
      </c>
      <c r="H14" s="37">
        <f>SUM(G14/G42*100)</f>
        <v>3.6832915794607776E-2</v>
      </c>
      <c r="I14" s="14">
        <f t="shared" si="1"/>
        <v>5.2000000000000028</v>
      </c>
      <c r="J14" s="14">
        <f>SUM(G14/E14*100)</f>
        <v>109.1549295774648</v>
      </c>
    </row>
    <row r="15" spans="1:11" ht="15" x14ac:dyDescent="0.2">
      <c r="A15" s="13" t="s">
        <v>143</v>
      </c>
      <c r="B15" s="38" t="s">
        <v>115</v>
      </c>
      <c r="C15" s="37">
        <v>115.2</v>
      </c>
      <c r="D15" s="37">
        <f t="shared" si="3"/>
        <v>8.8792217732083359E-2</v>
      </c>
      <c r="E15" s="37">
        <v>135.6</v>
      </c>
      <c r="F15" s="37">
        <f>SUM(E15/E42*100)</f>
        <v>9.4565219665381381E-2</v>
      </c>
      <c r="G15" s="37">
        <v>122.7</v>
      </c>
      <c r="H15" s="37">
        <f>SUM(G15/G42*100)</f>
        <v>7.2893528516102812E-2</v>
      </c>
      <c r="I15" s="14">
        <f t="shared" si="1"/>
        <v>-12.899999999999991</v>
      </c>
      <c r="J15" s="14">
        <f t="shared" si="4"/>
        <v>90.486725663716811</v>
      </c>
    </row>
    <row r="16" spans="1:11" ht="15" x14ac:dyDescent="0.2">
      <c r="A16" s="13" t="s">
        <v>144</v>
      </c>
      <c r="B16" s="38" t="s">
        <v>116</v>
      </c>
      <c r="C16" s="37">
        <v>798</v>
      </c>
      <c r="D16" s="37">
        <f t="shared" si="3"/>
        <v>0.6150710915816191</v>
      </c>
      <c r="E16" s="37">
        <v>849.4</v>
      </c>
      <c r="F16" s="37">
        <f>SUM(E16/E42*100)</f>
        <v>0.59235765179775035</v>
      </c>
      <c r="G16" s="37">
        <v>939.4</v>
      </c>
      <c r="H16" s="37">
        <f>SUM(G16/G42*100)</f>
        <v>0.55807808221700872</v>
      </c>
      <c r="I16" s="14">
        <f t="shared" ref="I16:I33" si="5">SUM(G16-E16)</f>
        <v>90</v>
      </c>
      <c r="J16" s="14">
        <f t="shared" si="4"/>
        <v>110.59571462208618</v>
      </c>
    </row>
    <row r="17" spans="1:10" ht="15" x14ac:dyDescent="0.2">
      <c r="A17" s="13" t="s">
        <v>145</v>
      </c>
      <c r="B17" s="38" t="s">
        <v>117</v>
      </c>
      <c r="C17" s="37">
        <v>90.4</v>
      </c>
      <c r="D17" s="37">
        <f t="shared" si="3"/>
        <v>6.967722641475986E-2</v>
      </c>
      <c r="E17" s="37">
        <v>138.9</v>
      </c>
      <c r="F17" s="37">
        <f>SUM(E17/E42*100)</f>
        <v>9.6866585630689339E-2</v>
      </c>
      <c r="G17" s="37">
        <v>138</v>
      </c>
      <c r="H17" s="37">
        <f>SUM(G17/G42*100)</f>
        <v>8.1982941607352797E-2</v>
      </c>
      <c r="I17" s="14">
        <f t="shared" si="5"/>
        <v>-0.90000000000000568</v>
      </c>
      <c r="J17" s="14">
        <f t="shared" si="4"/>
        <v>99.352051835853132</v>
      </c>
    </row>
    <row r="18" spans="1:10" ht="15" x14ac:dyDescent="0.2">
      <c r="A18" s="13" t="s">
        <v>146</v>
      </c>
      <c r="B18" s="38" t="s">
        <v>118</v>
      </c>
      <c r="C18" s="29">
        <v>107.2</v>
      </c>
      <c r="D18" s="14">
        <f t="shared" si="3"/>
        <v>8.262609150068867E-2</v>
      </c>
      <c r="E18" s="29">
        <v>226.2</v>
      </c>
      <c r="F18" s="14">
        <f>SUM(E18/E42*100)</f>
        <v>0.15774817616747247</v>
      </c>
      <c r="G18" s="29">
        <v>143.80000000000001</v>
      </c>
      <c r="H18" s="37">
        <f>SUM(G18/G42*100)</f>
        <v>8.542860147200966E-2</v>
      </c>
      <c r="I18" s="14">
        <f t="shared" si="5"/>
        <v>-82.399999999999977</v>
      </c>
      <c r="J18" s="14">
        <f t="shared" si="4"/>
        <v>63.572060123784269</v>
      </c>
    </row>
    <row r="19" spans="1:10" ht="30" x14ac:dyDescent="0.2">
      <c r="A19" s="17" t="s">
        <v>147</v>
      </c>
      <c r="B19" s="15" t="s">
        <v>150</v>
      </c>
      <c r="C19" s="14">
        <v>2882.5</v>
      </c>
      <c r="D19" s="37">
        <f t="shared" si="3"/>
        <v>2.2217323577493944</v>
      </c>
      <c r="E19" s="14">
        <v>3560.7</v>
      </c>
      <c r="F19" s="39">
        <f>SUM(E19/E42*100)</f>
        <v>2.4831738765672822</v>
      </c>
      <c r="G19" s="14">
        <v>4788.3999999999996</v>
      </c>
      <c r="H19" s="37">
        <f>SUM(G19/G42*100)</f>
        <v>2.8446892579177399</v>
      </c>
      <c r="I19" s="14">
        <f t="shared" si="5"/>
        <v>1227.6999999999998</v>
      </c>
      <c r="J19" s="14">
        <f t="shared" si="4"/>
        <v>134.47917544303084</v>
      </c>
    </row>
    <row r="20" spans="1:10" ht="16.5" customHeight="1" x14ac:dyDescent="0.2">
      <c r="A20" s="40" t="s">
        <v>148</v>
      </c>
      <c r="B20" s="41" t="s">
        <v>204</v>
      </c>
      <c r="C20" s="37">
        <v>140.80000000000001</v>
      </c>
      <c r="D20" s="37">
        <f t="shared" si="3"/>
        <v>0.10852382167254632</v>
      </c>
      <c r="E20" s="37">
        <v>171.4</v>
      </c>
      <c r="F20" s="37">
        <f>SUM(E20/E42*100)</f>
        <v>0.11953155347084343</v>
      </c>
      <c r="G20" s="37">
        <v>249.3</v>
      </c>
      <c r="H20" s="37">
        <f>SUM(G20/G42*100)</f>
        <v>0.14810396625154384</v>
      </c>
      <c r="I20" s="14">
        <f t="shared" si="5"/>
        <v>77.900000000000006</v>
      </c>
      <c r="J20" s="14">
        <f t="shared" si="4"/>
        <v>145.44924154025671</v>
      </c>
    </row>
    <row r="21" spans="1:10" ht="30" x14ac:dyDescent="0.2">
      <c r="A21" s="13" t="s">
        <v>149</v>
      </c>
      <c r="B21" s="43" t="s">
        <v>214</v>
      </c>
      <c r="C21" s="37">
        <v>912.6</v>
      </c>
      <c r="D21" s="37">
        <f t="shared" si="3"/>
        <v>0.70340084984634788</v>
      </c>
      <c r="E21" s="37">
        <v>1042.9000000000001</v>
      </c>
      <c r="F21" s="37">
        <f>SUM(E21/E42*100)</f>
        <v>0.72730138339989858</v>
      </c>
      <c r="G21" s="37">
        <v>2534</v>
      </c>
      <c r="H21" s="37">
        <f>SUM(G21/G42*100)</f>
        <v>1.5053969132828404</v>
      </c>
      <c r="I21" s="14">
        <f t="shared" si="5"/>
        <v>1491.1</v>
      </c>
      <c r="J21" s="14">
        <f t="shared" si="4"/>
        <v>242.97631604180648</v>
      </c>
    </row>
    <row r="22" spans="1:10" ht="15" x14ac:dyDescent="0.2">
      <c r="A22" s="13" t="s">
        <v>151</v>
      </c>
      <c r="B22" s="41" t="s">
        <v>119</v>
      </c>
      <c r="C22" s="37">
        <v>231</v>
      </c>
      <c r="D22" s="37">
        <f t="shared" si="3"/>
        <v>0.17804689493152132</v>
      </c>
      <c r="E22" s="37">
        <v>253</v>
      </c>
      <c r="F22" s="37">
        <f>SUM(E22/E42*100)</f>
        <v>0.17643805734027648</v>
      </c>
      <c r="G22" s="37">
        <v>289.10000000000002</v>
      </c>
      <c r="H22" s="37">
        <f>SUM(G22/G42*100)</f>
        <v>0.17174832187453401</v>
      </c>
      <c r="I22" s="14">
        <f t="shared" si="5"/>
        <v>36.100000000000023</v>
      </c>
      <c r="J22" s="14">
        <f t="shared" si="4"/>
        <v>114.26877470355731</v>
      </c>
    </row>
    <row r="23" spans="1:10" ht="30" x14ac:dyDescent="0.2">
      <c r="A23" s="13" t="s">
        <v>152</v>
      </c>
      <c r="B23" s="42" t="s">
        <v>205</v>
      </c>
      <c r="C23" s="37">
        <v>1.5</v>
      </c>
      <c r="D23" s="37">
        <v>0</v>
      </c>
      <c r="E23" s="37">
        <v>1.5</v>
      </c>
      <c r="F23" s="37">
        <v>0</v>
      </c>
      <c r="G23" s="37">
        <v>1.9</v>
      </c>
      <c r="H23" s="37">
        <f>SUM(G23/G42*100)</f>
        <v>1.1287506453186253E-3</v>
      </c>
      <c r="I23" s="14">
        <f t="shared" si="5"/>
        <v>0.39999999999999991</v>
      </c>
      <c r="J23" s="14">
        <f t="shared" si="4"/>
        <v>126.66666666666666</v>
      </c>
    </row>
    <row r="24" spans="1:10" ht="15" x14ac:dyDescent="0.2">
      <c r="A24" s="13" t="s">
        <v>153</v>
      </c>
      <c r="B24" s="41" t="s">
        <v>120</v>
      </c>
      <c r="C24" s="37">
        <v>2224.8000000000002</v>
      </c>
      <c r="D24" s="37">
        <f>SUM(C24/$C$42*100)</f>
        <v>1.7147997049508601</v>
      </c>
      <c r="E24" s="37">
        <v>2168.8000000000002</v>
      </c>
      <c r="F24" s="37">
        <f>SUM(E24/E42*100)</f>
        <v>1.5124856077454216</v>
      </c>
      <c r="G24" s="37">
        <v>2552.6999999999998</v>
      </c>
      <c r="H24" s="37">
        <f>SUM(G24/G42*100)</f>
        <v>1.5165061959499235</v>
      </c>
      <c r="I24" s="14">
        <f>SUM(G24-E24)</f>
        <v>383.89999999999964</v>
      </c>
      <c r="J24" s="14">
        <f t="shared" si="4"/>
        <v>117.70103282921428</v>
      </c>
    </row>
    <row r="25" spans="1:10" ht="30" x14ac:dyDescent="0.2">
      <c r="A25" s="40" t="s">
        <v>154</v>
      </c>
      <c r="B25" s="43" t="s">
        <v>206</v>
      </c>
      <c r="C25" s="37">
        <v>597.5</v>
      </c>
      <c r="D25" s="37">
        <f>SUM(C25/$C$42*100)</f>
        <v>0.46053255290728995</v>
      </c>
      <c r="E25" s="37">
        <v>753.3</v>
      </c>
      <c r="F25" s="37">
        <f>SUM(E25/E42*100)</f>
        <v>0.52533908535347928</v>
      </c>
      <c r="G25" s="37">
        <v>1147.2</v>
      </c>
      <c r="H25" s="37">
        <f>SUM(G25/G42*100)</f>
        <v>0.68152775805764587</v>
      </c>
      <c r="I25" s="14">
        <f t="shared" si="5"/>
        <v>393.90000000000009</v>
      </c>
      <c r="J25" s="14">
        <f t="shared" si="4"/>
        <v>152.2899243329351</v>
      </c>
    </row>
    <row r="26" spans="1:10" ht="15" x14ac:dyDescent="0.2">
      <c r="A26" s="13" t="s">
        <v>155</v>
      </c>
      <c r="B26" s="43" t="s">
        <v>121</v>
      </c>
      <c r="C26" s="37">
        <v>112.5</v>
      </c>
      <c r="D26" s="37">
        <f>SUM(C26/$C$42*100)</f>
        <v>8.6711150128987655E-2</v>
      </c>
      <c r="E26" s="37">
        <v>147.6</v>
      </c>
      <c r="F26" s="37">
        <f>SUM(E26/E42*100)</f>
        <v>0.10293382317559212</v>
      </c>
      <c r="G26" s="37">
        <v>189.4</v>
      </c>
      <c r="H26" s="37">
        <f>SUM(G26/G42*100)</f>
        <v>0.11251861695965666</v>
      </c>
      <c r="I26" s="14">
        <f t="shared" si="5"/>
        <v>41.800000000000011</v>
      </c>
      <c r="J26" s="14">
        <f>SUM(G26/E26*100)</f>
        <v>128.31978319783198</v>
      </c>
    </row>
    <row r="27" spans="1:10" ht="15" x14ac:dyDescent="0.2">
      <c r="A27" s="13" t="s">
        <v>177</v>
      </c>
      <c r="B27" s="41" t="s">
        <v>251</v>
      </c>
      <c r="C27" s="37">
        <v>0</v>
      </c>
      <c r="D27" s="37">
        <v>0</v>
      </c>
      <c r="E27" s="37">
        <v>129.19999999999999</v>
      </c>
      <c r="F27" s="37">
        <v>0</v>
      </c>
      <c r="G27" s="37">
        <v>211.6</v>
      </c>
      <c r="H27" s="37">
        <v>0</v>
      </c>
      <c r="I27" s="14">
        <f t="shared" si="5"/>
        <v>82.4</v>
      </c>
      <c r="J27" s="14">
        <f>SUM(G27/E27*100)</f>
        <v>163.77708978328172</v>
      </c>
    </row>
    <row r="28" spans="1:10" ht="15" x14ac:dyDescent="0.2">
      <c r="A28" s="13" t="s">
        <v>252</v>
      </c>
      <c r="B28" s="41" t="s">
        <v>207</v>
      </c>
      <c r="C28" s="37">
        <v>10192.4</v>
      </c>
      <c r="D28" s="37">
        <f>SUM(C28/$C$42*100)</f>
        <v>7.8559531251083881</v>
      </c>
      <c r="E28" s="37">
        <v>10576.5</v>
      </c>
      <c r="F28" s="37">
        <f>SUM(E28/E42*100)</f>
        <v>7.3758779188119936</v>
      </c>
      <c r="G28" s="37">
        <v>11295.4</v>
      </c>
      <c r="H28" s="37">
        <f>SUM(G28/G42*100)</f>
        <v>6.7103631784905273</v>
      </c>
      <c r="I28" s="14">
        <f t="shared" si="5"/>
        <v>718.89999999999964</v>
      </c>
      <c r="J28" s="14">
        <f t="shared" si="4"/>
        <v>106.79714461305724</v>
      </c>
    </row>
    <row r="29" spans="1:10" ht="30" x14ac:dyDescent="0.2">
      <c r="A29" s="13" t="s">
        <v>2</v>
      </c>
      <c r="B29" s="78" t="s">
        <v>332</v>
      </c>
      <c r="C29" s="37">
        <v>0</v>
      </c>
      <c r="D29" s="37">
        <v>0</v>
      </c>
      <c r="E29" s="37">
        <v>0</v>
      </c>
      <c r="F29" s="37">
        <v>0</v>
      </c>
      <c r="G29" s="37">
        <v>406.1</v>
      </c>
      <c r="H29" s="37">
        <v>0</v>
      </c>
      <c r="I29" s="14">
        <f t="shared" si="5"/>
        <v>406.1</v>
      </c>
      <c r="J29" s="14">
        <v>0</v>
      </c>
    </row>
    <row r="30" spans="1:10" ht="15" x14ac:dyDescent="0.2">
      <c r="A30" s="13" t="s">
        <v>3</v>
      </c>
      <c r="B30" s="44" t="s">
        <v>331</v>
      </c>
      <c r="C30" s="37">
        <v>360.1</v>
      </c>
      <c r="D30" s="37">
        <f>SUM(C30/$C$42*100)</f>
        <v>0.27755275699065296</v>
      </c>
      <c r="E30" s="37">
        <v>546.6</v>
      </c>
      <c r="F30" s="37">
        <f>SUM(E30/E42*100)</f>
        <v>0.38118988989009933</v>
      </c>
      <c r="G30" s="37">
        <v>464.2</v>
      </c>
      <c r="H30" s="37">
        <f>SUM(G30/G42*100)</f>
        <v>0.27577160502995052</v>
      </c>
      <c r="I30" s="14">
        <f t="shared" si="5"/>
        <v>-82.400000000000034</v>
      </c>
      <c r="J30" s="14">
        <f t="shared" si="4"/>
        <v>84.92499085254299</v>
      </c>
    </row>
    <row r="31" spans="1:10" ht="15" x14ac:dyDescent="0.2">
      <c r="A31" s="13" t="s">
        <v>4</v>
      </c>
      <c r="B31" s="38" t="s">
        <v>122</v>
      </c>
      <c r="C31" s="37">
        <v>295</v>
      </c>
      <c r="D31" s="37">
        <f>SUM(C31/$C$42*100)</f>
        <v>0.22737590478267874</v>
      </c>
      <c r="E31" s="37">
        <v>898.9</v>
      </c>
      <c r="F31" s="37">
        <f>SUM(E31/E42*100)</f>
        <v>0.62687814127736963</v>
      </c>
      <c r="G31" s="37">
        <v>1965.6</v>
      </c>
      <c r="H31" s="37">
        <f>SUM(G31/G42*100)</f>
        <v>1.1677222465464685</v>
      </c>
      <c r="I31" s="14">
        <f t="shared" si="5"/>
        <v>1066.6999999999998</v>
      </c>
      <c r="J31" s="14">
        <f t="shared" si="4"/>
        <v>218.66725998442541</v>
      </c>
    </row>
    <row r="32" spans="1:10" ht="15" x14ac:dyDescent="0.2">
      <c r="A32" s="13" t="s">
        <v>5</v>
      </c>
      <c r="B32" s="44" t="s">
        <v>180</v>
      </c>
      <c r="C32" s="37">
        <v>0</v>
      </c>
      <c r="D32" s="37">
        <f t="shared" ref="D32" si="6">SUM(C32/$C$42*100)</f>
        <v>0</v>
      </c>
      <c r="E32" s="37">
        <v>0</v>
      </c>
      <c r="F32" s="37">
        <f>SUM(E32/E42*100)</f>
        <v>0</v>
      </c>
      <c r="G32" s="37">
        <v>0</v>
      </c>
      <c r="H32" s="37">
        <f>SUM(G32/G42*100)</f>
        <v>0</v>
      </c>
      <c r="I32" s="14">
        <f t="shared" si="5"/>
        <v>0</v>
      </c>
      <c r="J32" s="14">
        <v>0</v>
      </c>
    </row>
    <row r="33" spans="1:11" ht="15" x14ac:dyDescent="0.2">
      <c r="A33" s="13" t="s">
        <v>6</v>
      </c>
      <c r="B33" s="38" t="s">
        <v>123</v>
      </c>
      <c r="C33" s="37">
        <v>9072.9</v>
      </c>
      <c r="D33" s="37">
        <f>SUM(C33/$C$42*100)</f>
        <v>6.993080835602596</v>
      </c>
      <c r="E33" s="37">
        <v>9790.7000000000007</v>
      </c>
      <c r="F33" s="37">
        <f>SUM(E33/E42*100)</f>
        <v>6.8278738656183595</v>
      </c>
      <c r="G33" s="37">
        <v>10565.6</v>
      </c>
      <c r="H33" s="37">
        <f>SUM(G33/G42*100)</f>
        <v>6.2768041148307736</v>
      </c>
      <c r="I33" s="14">
        <f t="shared" si="5"/>
        <v>774.89999999999964</v>
      </c>
      <c r="J33" s="14">
        <f>SUM(G33/E33*100)</f>
        <v>107.9146537019825</v>
      </c>
    </row>
    <row r="34" spans="1:11" ht="15" x14ac:dyDescent="0.2">
      <c r="A34" s="13" t="s">
        <v>7</v>
      </c>
      <c r="B34" s="38" t="s">
        <v>124</v>
      </c>
      <c r="C34" s="37">
        <v>7978.6</v>
      </c>
      <c r="D34" s="37">
        <f>SUM(C34/$C$42*100)</f>
        <v>6.1496318437256967</v>
      </c>
      <c r="E34" s="37">
        <v>9457</v>
      </c>
      <c r="F34" s="37">
        <f>SUM(E34/E42*100)</f>
        <v>6.5951569496719156</v>
      </c>
      <c r="G34" s="37">
        <v>10854.1</v>
      </c>
      <c r="H34" s="37">
        <f>SUM(G34/G42*100)</f>
        <v>6.4481959891331018</v>
      </c>
      <c r="I34" s="14">
        <f>SUM(G34-E34)</f>
        <v>1397.1000000000004</v>
      </c>
      <c r="J34" s="14">
        <f t="shared" si="4"/>
        <v>114.77318388495294</v>
      </c>
    </row>
    <row r="35" spans="1:11" ht="30" x14ac:dyDescent="0.2">
      <c r="A35" s="13" t="s">
        <v>16</v>
      </c>
      <c r="B35" s="45" t="s">
        <v>208</v>
      </c>
      <c r="C35" s="37">
        <f>SUM(C37:C39)</f>
        <v>32683.100000000002</v>
      </c>
      <c r="D35" s="37">
        <f>SUM(C35/$C$42*100)</f>
        <v>25.191015029161925</v>
      </c>
      <c r="E35" s="37">
        <f>SUM(E36:E39)</f>
        <v>30547.200000000001</v>
      </c>
      <c r="F35" s="37">
        <f>SUM(E35/E42*100)</f>
        <v>21.303117095592466</v>
      </c>
      <c r="G35" s="37">
        <f>SUM(G36:G39)</f>
        <v>36154.200000000004</v>
      </c>
      <c r="H35" s="37">
        <f>SUM(G35/G42*100)</f>
        <v>21.478461358409817</v>
      </c>
      <c r="I35" s="14">
        <f t="shared" ref="I35" si="7">SUM(E35-C35)</f>
        <v>-2135.9000000000015</v>
      </c>
      <c r="J35" s="14">
        <f t="shared" si="4"/>
        <v>118.35520113136393</v>
      </c>
    </row>
    <row r="36" spans="1:11" ht="15" x14ac:dyDescent="0.2">
      <c r="A36" s="13" t="s">
        <v>333</v>
      </c>
      <c r="B36" s="45" t="s">
        <v>125</v>
      </c>
      <c r="C36" s="37">
        <v>0</v>
      </c>
      <c r="D36" s="37">
        <v>0</v>
      </c>
      <c r="E36" s="37">
        <v>73</v>
      </c>
      <c r="F36" s="37">
        <v>0</v>
      </c>
      <c r="G36" s="37">
        <v>0</v>
      </c>
      <c r="H36" s="37">
        <v>0</v>
      </c>
      <c r="I36" s="14">
        <f t="shared" ref="I36:I41" si="8">SUM(G36-E36)</f>
        <v>-73</v>
      </c>
      <c r="J36" s="14">
        <v>0</v>
      </c>
    </row>
    <row r="37" spans="1:11" ht="15" x14ac:dyDescent="0.2">
      <c r="A37" s="13" t="s">
        <v>334</v>
      </c>
      <c r="B37" s="38" t="s">
        <v>253</v>
      </c>
      <c r="C37" s="37">
        <v>2717.5</v>
      </c>
      <c r="D37" s="37">
        <f>SUM(C37/$C$42*100)</f>
        <v>2.0945560042268796</v>
      </c>
      <c r="E37" s="37">
        <v>1747.9</v>
      </c>
      <c r="F37" s="37">
        <f>SUM(E37/E42*100)</f>
        <v>1.2189568396247799</v>
      </c>
      <c r="G37" s="37">
        <v>4731.7</v>
      </c>
      <c r="H37" s="37">
        <f>SUM(G37/G42*100)</f>
        <v>2.8110049623442839</v>
      </c>
      <c r="I37" s="14">
        <f t="shared" si="8"/>
        <v>2983.7999999999997</v>
      </c>
      <c r="J37" s="14">
        <f t="shared" si="4"/>
        <v>270.70770639052574</v>
      </c>
    </row>
    <row r="38" spans="1:11" ht="15" x14ac:dyDescent="0.2">
      <c r="A38" s="13" t="s">
        <v>335</v>
      </c>
      <c r="B38" s="46" t="s">
        <v>126</v>
      </c>
      <c r="C38" s="37">
        <v>29593.9</v>
      </c>
      <c r="D38" s="37">
        <f>SUM(C38/$C$42*100)</f>
        <v>22.809965384908867</v>
      </c>
      <c r="E38" s="37">
        <v>28258.799999999999</v>
      </c>
      <c r="F38" s="37">
        <f>SUM(E38/E42*100)</f>
        <v>19.707224406195277</v>
      </c>
      <c r="G38" s="37">
        <v>30791.7</v>
      </c>
      <c r="H38" s="37">
        <f>SUM(G38/G42*100)</f>
        <v>18.292711181819747</v>
      </c>
      <c r="I38" s="14">
        <f>SUM(G38-E38)</f>
        <v>2532.9000000000015</v>
      </c>
      <c r="J38" s="14">
        <f t="shared" si="4"/>
        <v>108.96322561467579</v>
      </c>
    </row>
    <row r="39" spans="1:11" ht="15" x14ac:dyDescent="0.2">
      <c r="A39" s="13" t="s">
        <v>336</v>
      </c>
      <c r="B39" s="46" t="s">
        <v>254</v>
      </c>
      <c r="C39" s="37">
        <v>371.7</v>
      </c>
      <c r="D39" s="37">
        <f>SUM(C39/$C$42*100)</f>
        <v>0.28649364002617517</v>
      </c>
      <c r="E39" s="37">
        <v>467.5</v>
      </c>
      <c r="F39" s="37">
        <f>SUM(E39/E42*100)</f>
        <v>0.3260268450852935</v>
      </c>
      <c r="G39" s="37">
        <v>630.79999999999995</v>
      </c>
      <c r="H39" s="37">
        <f>SUM(G39/G42*100)</f>
        <v>0.37474521424578361</v>
      </c>
      <c r="I39" s="14">
        <f t="shared" si="8"/>
        <v>163.29999999999995</v>
      </c>
      <c r="J39" s="14">
        <f t="shared" si="4"/>
        <v>134.93048128342244</v>
      </c>
    </row>
    <row r="40" spans="1:11" ht="15" x14ac:dyDescent="0.2">
      <c r="A40" s="13" t="s">
        <v>16</v>
      </c>
      <c r="B40" s="46" t="s">
        <v>231</v>
      </c>
      <c r="C40" s="37">
        <v>1383.6</v>
      </c>
      <c r="D40" s="37">
        <f>SUM(C40/$C$42*100)</f>
        <v>1.0664315317197093</v>
      </c>
      <c r="E40" s="37">
        <v>1741.4</v>
      </c>
      <c r="F40" s="37">
        <f>SUM(E40/E42*100)</f>
        <v>1.2144238460567489</v>
      </c>
      <c r="G40" s="37">
        <v>1942.5</v>
      </c>
      <c r="H40" s="37">
        <f>SUM(G40/G42*100)</f>
        <v>1.153999015016542</v>
      </c>
      <c r="I40" s="14">
        <f t="shared" si="8"/>
        <v>201.09999999999991</v>
      </c>
      <c r="J40" s="14">
        <f t="shared" si="4"/>
        <v>111.5481796255886</v>
      </c>
    </row>
    <row r="41" spans="1:11" ht="30" x14ac:dyDescent="0.2">
      <c r="A41" s="13" t="s">
        <v>18</v>
      </c>
      <c r="B41" s="16" t="s">
        <v>165</v>
      </c>
      <c r="C41" s="37">
        <v>50</v>
      </c>
      <c r="D41" s="37">
        <f>SUM(C41/$C$42*100)</f>
        <v>3.8538288946216734E-2</v>
      </c>
      <c r="E41" s="37">
        <v>0</v>
      </c>
      <c r="F41" s="37">
        <f>SUM(E41/E42*100)</f>
        <v>0</v>
      </c>
      <c r="G41" s="37">
        <v>0</v>
      </c>
      <c r="H41" s="37">
        <f>SUM(G41/G42*100)</f>
        <v>0</v>
      </c>
      <c r="I41" s="14">
        <f t="shared" si="8"/>
        <v>0</v>
      </c>
      <c r="J41" s="14">
        <v>0</v>
      </c>
    </row>
    <row r="42" spans="1:11" ht="15" x14ac:dyDescent="0.2">
      <c r="A42" s="13"/>
      <c r="B42" s="47" t="s">
        <v>127</v>
      </c>
      <c r="C42" s="37">
        <f>SUM(C9+C11+C12+C30+C31+C32+C33+C34+C35+C40+C41)</f>
        <v>129741.1</v>
      </c>
      <c r="D42" s="37">
        <f>SUM(C42/C42*100)</f>
        <v>100</v>
      </c>
      <c r="E42" s="37">
        <f>SUM(E9+E11+E12+E30+E31+E32+E33+E34+E35+E40+E41)</f>
        <v>143393.1</v>
      </c>
      <c r="F42" s="37">
        <f>SUM(E42/E42*100)</f>
        <v>100</v>
      </c>
      <c r="G42" s="70">
        <f>SUM(G9+G10+G11+G12+G29+G30+G31+G32+G33+G34+G35+G40+G41)</f>
        <v>168327.7</v>
      </c>
      <c r="H42" s="37">
        <f>SUM(G42/G42*100)</f>
        <v>100</v>
      </c>
      <c r="I42" s="14">
        <f>SUM(G42-E42)</f>
        <v>24934.600000000006</v>
      </c>
      <c r="J42" s="14">
        <f>SUM(G42/E42*100)</f>
        <v>117.38898175714174</v>
      </c>
      <c r="K42" s="48"/>
    </row>
    <row r="45" spans="1:11" x14ac:dyDescent="0.2">
      <c r="D45" s="1"/>
      <c r="E45" s="1"/>
    </row>
  </sheetData>
  <mergeCells count="13">
    <mergeCell ref="I1:J1"/>
    <mergeCell ref="A3:J3"/>
    <mergeCell ref="A4:J4"/>
    <mergeCell ref="I6:J6"/>
    <mergeCell ref="I5:J5"/>
    <mergeCell ref="A6:A7"/>
    <mergeCell ref="B6:B7"/>
    <mergeCell ref="C6:C7"/>
    <mergeCell ref="D6:D7"/>
    <mergeCell ref="E6:E7"/>
    <mergeCell ref="F6:F7"/>
    <mergeCell ref="G6:G7"/>
    <mergeCell ref="H6:H7"/>
  </mergeCells>
  <phoneticPr fontId="2" type="noConversion"/>
  <printOptions horizontalCentered="1"/>
  <pageMargins left="0.78740157480314965" right="0.39370078740157483" top="0.94488188976377963" bottom="0.98425196850393704" header="0.31496062992125984" footer="0.31496062992125984"/>
  <pageSetup paperSize="9" orientation="landscape" horizontalDpi="4294967293" verticalDpi="4294967293" r:id="rId1"/>
  <headerFooter differentFirst="1" alignWithMargins="0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9"/>
  <sheetViews>
    <sheetView zoomScaleNormal="100" workbookViewId="0">
      <selection activeCell="A2" sqref="A2:H2"/>
    </sheetView>
  </sheetViews>
  <sheetFormatPr defaultRowHeight="12.75" x14ac:dyDescent="0.2"/>
  <cols>
    <col min="1" max="1" width="4.85546875" customWidth="1"/>
    <col min="2" max="2" width="35.7109375" customWidth="1"/>
    <col min="3" max="3" width="12" customWidth="1"/>
    <col min="4" max="4" width="12.85546875" customWidth="1"/>
    <col min="5" max="5" width="11" customWidth="1"/>
    <col min="6" max="6" width="14.5703125" customWidth="1"/>
    <col min="7" max="7" width="12.42578125" customWidth="1"/>
    <col min="8" max="8" width="11" customWidth="1"/>
  </cols>
  <sheetData>
    <row r="1" spans="1:9" ht="15" x14ac:dyDescent="0.2">
      <c r="G1" s="193" t="s">
        <v>131</v>
      </c>
      <c r="H1" s="193"/>
    </row>
    <row r="2" spans="1:9" ht="15.75" x14ac:dyDescent="0.25">
      <c r="A2" s="188" t="s">
        <v>379</v>
      </c>
      <c r="B2" s="188"/>
      <c r="C2" s="188"/>
      <c r="D2" s="188"/>
      <c r="E2" s="188"/>
      <c r="F2" s="188"/>
      <c r="G2" s="188"/>
      <c r="H2" s="188"/>
      <c r="I2" s="2"/>
    </row>
    <row r="3" spans="1:9" ht="15.75" x14ac:dyDescent="0.25">
      <c r="A3" s="164" t="s">
        <v>210</v>
      </c>
      <c r="B3" s="164"/>
      <c r="C3" s="164"/>
      <c r="D3" s="164"/>
      <c r="E3" s="164"/>
      <c r="F3" s="164"/>
      <c r="G3" s="164"/>
      <c r="H3" s="164"/>
      <c r="I3" s="3"/>
    </row>
    <row r="4" spans="1:9" ht="15" x14ac:dyDescent="0.2">
      <c r="A4" s="7"/>
      <c r="B4" s="7"/>
      <c r="C4" s="7"/>
      <c r="D4" s="7"/>
      <c r="E4" s="7"/>
      <c r="F4" s="7"/>
      <c r="G4" s="7"/>
      <c r="H4" s="49" t="s">
        <v>164</v>
      </c>
    </row>
    <row r="5" spans="1:9" ht="76.150000000000006" customHeight="1" x14ac:dyDescent="0.2">
      <c r="A5" s="27" t="s">
        <v>190</v>
      </c>
      <c r="B5" s="50" t="s">
        <v>199</v>
      </c>
      <c r="C5" s="27" t="s">
        <v>211</v>
      </c>
      <c r="D5" s="51" t="s">
        <v>212</v>
      </c>
      <c r="E5" s="51" t="s">
        <v>330</v>
      </c>
      <c r="F5" s="51" t="s">
        <v>213</v>
      </c>
      <c r="G5" s="51" t="s">
        <v>255</v>
      </c>
      <c r="H5" s="10" t="s">
        <v>256</v>
      </c>
    </row>
    <row r="6" spans="1:9" ht="30" x14ac:dyDescent="0.2">
      <c r="A6" s="32" t="s">
        <v>0</v>
      </c>
      <c r="B6" s="33" t="s">
        <v>257</v>
      </c>
      <c r="C6" s="138">
        <f>SUM(C7:C9)</f>
        <v>76081.900000000009</v>
      </c>
      <c r="D6" s="139">
        <f>SUM(D7:D9)</f>
        <v>79663.599999999991</v>
      </c>
      <c r="E6" s="139">
        <f>SUM(E7:E9)</f>
        <v>79124</v>
      </c>
      <c r="F6" s="52">
        <f t="shared" ref="F6:G8" si="0">SUM(D6-C6)</f>
        <v>3581.6999999999825</v>
      </c>
      <c r="G6" s="52">
        <f t="shared" si="0"/>
        <v>-539.59999999999127</v>
      </c>
      <c r="H6" s="53">
        <f>SUM(E6/D6*100)</f>
        <v>99.322651750611328</v>
      </c>
    </row>
    <row r="7" spans="1:9" ht="15" x14ac:dyDescent="0.2">
      <c r="A7" s="17" t="s">
        <v>8</v>
      </c>
      <c r="B7" s="36" t="s">
        <v>201</v>
      </c>
      <c r="C7" s="36">
        <v>74922.100000000006</v>
      </c>
      <c r="D7" s="37">
        <v>78344.399999999994</v>
      </c>
      <c r="E7" s="37">
        <v>77826.600000000006</v>
      </c>
      <c r="F7" s="37">
        <f t="shared" si="0"/>
        <v>3422.2999999999884</v>
      </c>
      <c r="G7" s="37">
        <f t="shared" si="0"/>
        <v>-517.79999999998836</v>
      </c>
      <c r="H7" s="14">
        <f>SUM(E7/D7*100)</f>
        <v>99.33907209704843</v>
      </c>
    </row>
    <row r="8" spans="1:9" ht="15" x14ac:dyDescent="0.2">
      <c r="A8" s="13" t="s">
        <v>202</v>
      </c>
      <c r="B8" s="36" t="s">
        <v>328</v>
      </c>
      <c r="C8" s="36">
        <v>0</v>
      </c>
      <c r="D8" s="37">
        <v>62.4</v>
      </c>
      <c r="E8" s="37">
        <v>62.4</v>
      </c>
      <c r="F8" s="37">
        <f t="shared" si="0"/>
        <v>62.4</v>
      </c>
      <c r="G8" s="37">
        <f t="shared" si="0"/>
        <v>0</v>
      </c>
      <c r="H8" s="14">
        <f>SUM(E8/D8*100)</f>
        <v>100</v>
      </c>
    </row>
    <row r="9" spans="1:9" ht="18" customHeight="1" x14ac:dyDescent="0.2">
      <c r="A9" s="13" t="s">
        <v>327</v>
      </c>
      <c r="B9" s="38" t="s">
        <v>203</v>
      </c>
      <c r="C9" s="36">
        <v>1159.8</v>
      </c>
      <c r="D9" s="37">
        <v>1256.8</v>
      </c>
      <c r="E9" s="37">
        <v>1235</v>
      </c>
      <c r="F9" s="37">
        <f>SUM(D9-C9)</f>
        <v>97</v>
      </c>
      <c r="G9" s="37">
        <f t="shared" ref="G9:G36" si="1">SUM(E9-D9)</f>
        <v>-21.799999999999955</v>
      </c>
      <c r="H9" s="14">
        <f t="shared" ref="H9:H36" si="2">SUM(E9/D9*100)</f>
        <v>98.265436028007642</v>
      </c>
    </row>
    <row r="10" spans="1:9" ht="16.5" customHeight="1" x14ac:dyDescent="0.2">
      <c r="A10" s="13" t="s">
        <v>1</v>
      </c>
      <c r="B10" s="38" t="s">
        <v>179</v>
      </c>
      <c r="C10" s="36">
        <f>SUM(C11:C26)</f>
        <v>27930.9</v>
      </c>
      <c r="D10" s="37">
        <f>SUM(D11:D26)</f>
        <v>29228.399999999998</v>
      </c>
      <c r="E10" s="37">
        <f>SUM(E11:E26)</f>
        <v>26851.4</v>
      </c>
      <c r="F10" s="37">
        <f>SUM(D10-C10)</f>
        <v>1297.4999999999964</v>
      </c>
      <c r="G10" s="37">
        <f>SUM(E10-D10)</f>
        <v>-2376.9999999999964</v>
      </c>
      <c r="H10" s="14">
        <f t="shared" si="2"/>
        <v>91.867498734107926</v>
      </c>
    </row>
    <row r="11" spans="1:9" ht="18" customHeight="1" x14ac:dyDescent="0.2">
      <c r="A11" s="13" t="s">
        <v>141</v>
      </c>
      <c r="B11" s="38" t="s">
        <v>113</v>
      </c>
      <c r="C11" s="36">
        <v>2375.4</v>
      </c>
      <c r="D11" s="37">
        <v>2425.5</v>
      </c>
      <c r="E11" s="37">
        <v>2186.5</v>
      </c>
      <c r="F11" s="37">
        <f>SUM(D11-C11)</f>
        <v>50.099999999999909</v>
      </c>
      <c r="G11" s="37">
        <f t="shared" si="1"/>
        <v>-239</v>
      </c>
      <c r="H11" s="14">
        <f t="shared" si="2"/>
        <v>90.146361574932996</v>
      </c>
    </row>
    <row r="12" spans="1:9" ht="15" x14ac:dyDescent="0.2">
      <c r="A12" s="13" t="s">
        <v>142</v>
      </c>
      <c r="B12" s="38" t="s">
        <v>114</v>
      </c>
      <c r="C12" s="36">
        <v>63.5</v>
      </c>
      <c r="D12" s="37">
        <v>62.5</v>
      </c>
      <c r="E12" s="37">
        <v>62</v>
      </c>
      <c r="F12" s="37">
        <f t="shared" ref="F12:F31" si="3">SUM(D12-C12)</f>
        <v>-1</v>
      </c>
      <c r="G12" s="37">
        <f t="shared" si="1"/>
        <v>-0.5</v>
      </c>
      <c r="H12" s="14">
        <f t="shared" si="2"/>
        <v>99.2</v>
      </c>
    </row>
    <row r="13" spans="1:9" ht="15" x14ac:dyDescent="0.2">
      <c r="A13" s="13" t="s">
        <v>143</v>
      </c>
      <c r="B13" s="38" t="s">
        <v>115</v>
      </c>
      <c r="C13" s="36">
        <v>170.2</v>
      </c>
      <c r="D13" s="37">
        <v>130.69999999999999</v>
      </c>
      <c r="E13" s="37">
        <v>122.7</v>
      </c>
      <c r="F13" s="37">
        <f t="shared" si="3"/>
        <v>-39.5</v>
      </c>
      <c r="G13" s="37">
        <f t="shared" si="1"/>
        <v>-7.9999999999999858</v>
      </c>
      <c r="H13" s="14">
        <f t="shared" si="2"/>
        <v>93.879112471308346</v>
      </c>
    </row>
    <row r="14" spans="1:9" ht="15" x14ac:dyDescent="0.2">
      <c r="A14" s="13" t="s">
        <v>144</v>
      </c>
      <c r="B14" s="38" t="s">
        <v>116</v>
      </c>
      <c r="C14" s="36">
        <v>966.2</v>
      </c>
      <c r="D14" s="37">
        <v>995.6</v>
      </c>
      <c r="E14" s="37">
        <v>939.4</v>
      </c>
      <c r="F14" s="37">
        <f t="shared" si="3"/>
        <v>29.399999999999977</v>
      </c>
      <c r="G14" s="37">
        <f t="shared" si="1"/>
        <v>-56.200000000000045</v>
      </c>
      <c r="H14" s="14">
        <f t="shared" si="2"/>
        <v>94.355162715950186</v>
      </c>
    </row>
    <row r="15" spans="1:9" ht="15" x14ac:dyDescent="0.2">
      <c r="A15" s="13" t="s">
        <v>145</v>
      </c>
      <c r="B15" s="38" t="s">
        <v>117</v>
      </c>
      <c r="C15" s="36">
        <v>105</v>
      </c>
      <c r="D15" s="37">
        <v>138.80000000000001</v>
      </c>
      <c r="E15" s="37">
        <v>138</v>
      </c>
      <c r="F15" s="37">
        <f t="shared" si="3"/>
        <v>33.800000000000011</v>
      </c>
      <c r="G15" s="37">
        <f t="shared" si="1"/>
        <v>-0.80000000000001137</v>
      </c>
      <c r="H15" s="14">
        <f t="shared" si="2"/>
        <v>99.423631123919293</v>
      </c>
    </row>
    <row r="16" spans="1:9" ht="15" x14ac:dyDescent="0.2">
      <c r="A16" s="18" t="s">
        <v>146</v>
      </c>
      <c r="B16" s="46" t="s">
        <v>118</v>
      </c>
      <c r="C16" s="140">
        <v>257.7</v>
      </c>
      <c r="D16" s="29">
        <v>184.9</v>
      </c>
      <c r="E16" s="29">
        <v>143.80000000000001</v>
      </c>
      <c r="F16" s="37">
        <f t="shared" si="3"/>
        <v>-72.799999999999983</v>
      </c>
      <c r="G16" s="29">
        <f t="shared" si="1"/>
        <v>-41.099999999999994</v>
      </c>
      <c r="H16" s="28">
        <f t="shared" si="2"/>
        <v>77.771768523526234</v>
      </c>
    </row>
    <row r="17" spans="1:8" ht="15" x14ac:dyDescent="0.2">
      <c r="A17" s="13" t="s">
        <v>147</v>
      </c>
      <c r="B17" s="15" t="s">
        <v>150</v>
      </c>
      <c r="C17" s="13">
        <v>4465.2</v>
      </c>
      <c r="D17" s="14">
        <v>4872.6000000000004</v>
      </c>
      <c r="E17" s="14">
        <v>4788.3999999999996</v>
      </c>
      <c r="F17" s="37">
        <f t="shared" si="3"/>
        <v>407.40000000000055</v>
      </c>
      <c r="G17" s="14">
        <f t="shared" si="1"/>
        <v>-84.200000000000728</v>
      </c>
      <c r="H17" s="14">
        <f t="shared" si="2"/>
        <v>98.271969790255696</v>
      </c>
    </row>
    <row r="18" spans="1:8" ht="30" x14ac:dyDescent="0.2">
      <c r="A18" s="40" t="s">
        <v>148</v>
      </c>
      <c r="B18" s="43" t="s">
        <v>258</v>
      </c>
      <c r="C18" s="13">
        <v>244.5</v>
      </c>
      <c r="D18" s="37">
        <v>251.1</v>
      </c>
      <c r="E18" s="37">
        <v>249.3</v>
      </c>
      <c r="F18" s="37">
        <f t="shared" si="3"/>
        <v>6.5999999999999943</v>
      </c>
      <c r="G18" s="37">
        <f t="shared" si="1"/>
        <v>-1.7999999999999829</v>
      </c>
      <c r="H18" s="14">
        <f t="shared" si="2"/>
        <v>99.283154121863802</v>
      </c>
    </row>
    <row r="19" spans="1:8" ht="27.6" customHeight="1" x14ac:dyDescent="0.2">
      <c r="A19" s="13" t="s">
        <v>149</v>
      </c>
      <c r="B19" s="43" t="s">
        <v>214</v>
      </c>
      <c r="C19" s="13">
        <v>2003</v>
      </c>
      <c r="D19" s="37">
        <v>2605</v>
      </c>
      <c r="E19" s="37">
        <v>2534</v>
      </c>
      <c r="F19" s="37">
        <f t="shared" si="3"/>
        <v>602</v>
      </c>
      <c r="G19" s="37">
        <f t="shared" si="1"/>
        <v>-71</v>
      </c>
      <c r="H19" s="14">
        <f t="shared" si="2"/>
        <v>97.274472168905945</v>
      </c>
    </row>
    <row r="20" spans="1:8" ht="15" x14ac:dyDescent="0.2">
      <c r="A20" s="13" t="s">
        <v>151</v>
      </c>
      <c r="B20" s="41" t="s">
        <v>119</v>
      </c>
      <c r="C20" s="13">
        <v>374.5</v>
      </c>
      <c r="D20" s="37">
        <v>290.5</v>
      </c>
      <c r="E20" s="37">
        <v>289.10000000000002</v>
      </c>
      <c r="F20" s="37">
        <f t="shared" si="3"/>
        <v>-84</v>
      </c>
      <c r="G20" s="37">
        <f t="shared" si="1"/>
        <v>-1.3999999999999773</v>
      </c>
      <c r="H20" s="14">
        <f t="shared" si="2"/>
        <v>99.518072289156635</v>
      </c>
    </row>
    <row r="21" spans="1:8" ht="30" x14ac:dyDescent="0.2">
      <c r="A21" s="13" t="s">
        <v>152</v>
      </c>
      <c r="B21" s="42" t="s">
        <v>205</v>
      </c>
      <c r="C21" s="13">
        <v>1.5</v>
      </c>
      <c r="D21" s="37">
        <v>1.9</v>
      </c>
      <c r="E21" s="37">
        <v>1.9</v>
      </c>
      <c r="F21" s="37">
        <f t="shared" si="3"/>
        <v>0.39999999999999991</v>
      </c>
      <c r="G21" s="37">
        <f t="shared" si="1"/>
        <v>0</v>
      </c>
      <c r="H21" s="14">
        <f t="shared" si="2"/>
        <v>100</v>
      </c>
    </row>
    <row r="22" spans="1:8" ht="15" x14ac:dyDescent="0.2">
      <c r="A22" s="13" t="s">
        <v>153</v>
      </c>
      <c r="B22" s="41" t="s">
        <v>120</v>
      </c>
      <c r="C22" s="13">
        <v>2249.1</v>
      </c>
      <c r="D22" s="37">
        <v>2600.4</v>
      </c>
      <c r="E22" s="37">
        <v>2552.6999999999998</v>
      </c>
      <c r="F22" s="37">
        <f t="shared" si="3"/>
        <v>351.30000000000018</v>
      </c>
      <c r="G22" s="37">
        <f t="shared" si="1"/>
        <v>-47.700000000000273</v>
      </c>
      <c r="H22" s="14">
        <f t="shared" si="2"/>
        <v>98.16566682048915</v>
      </c>
    </row>
    <row r="23" spans="1:8" ht="30" x14ac:dyDescent="0.2">
      <c r="A23" s="13" t="s">
        <v>154</v>
      </c>
      <c r="B23" s="43" t="s">
        <v>215</v>
      </c>
      <c r="C23" s="13">
        <v>865.2</v>
      </c>
      <c r="D23" s="37">
        <v>1156.4000000000001</v>
      </c>
      <c r="E23" s="37">
        <v>1147.2</v>
      </c>
      <c r="F23" s="37">
        <f t="shared" si="3"/>
        <v>291.20000000000005</v>
      </c>
      <c r="G23" s="37">
        <f t="shared" si="1"/>
        <v>-9.2000000000000455</v>
      </c>
      <c r="H23" s="14">
        <f t="shared" si="2"/>
        <v>99.204427533725351</v>
      </c>
    </row>
    <row r="24" spans="1:8" ht="15" x14ac:dyDescent="0.2">
      <c r="A24" s="13" t="s">
        <v>155</v>
      </c>
      <c r="B24" s="41" t="s">
        <v>121</v>
      </c>
      <c r="C24" s="13">
        <v>228.5</v>
      </c>
      <c r="D24" s="37">
        <v>240.9</v>
      </c>
      <c r="E24" s="37">
        <v>189.4</v>
      </c>
      <c r="F24" s="37">
        <f t="shared" si="3"/>
        <v>12.400000000000006</v>
      </c>
      <c r="G24" s="37">
        <f>SUM(E24-D24)</f>
        <v>-51.5</v>
      </c>
      <c r="H24" s="14">
        <f t="shared" si="2"/>
        <v>78.621834786218344</v>
      </c>
    </row>
    <row r="25" spans="1:8" ht="15" x14ac:dyDescent="0.2">
      <c r="A25" s="13" t="s">
        <v>177</v>
      </c>
      <c r="B25" s="41" t="s">
        <v>251</v>
      </c>
      <c r="C25" s="13">
        <v>225</v>
      </c>
      <c r="D25" s="37">
        <v>212.3</v>
      </c>
      <c r="E25" s="37">
        <v>211.6</v>
      </c>
      <c r="F25" s="37">
        <f t="shared" si="3"/>
        <v>-12.699999999999989</v>
      </c>
      <c r="G25" s="37">
        <f>SUM(E25-D25)</f>
        <v>-0.70000000000001705</v>
      </c>
      <c r="H25" s="14">
        <f t="shared" si="2"/>
        <v>99.670277908619866</v>
      </c>
    </row>
    <row r="26" spans="1:8" ht="15" x14ac:dyDescent="0.2">
      <c r="A26" s="13" t="s">
        <v>252</v>
      </c>
      <c r="B26" s="41" t="s">
        <v>156</v>
      </c>
      <c r="C26" s="13">
        <v>13336.4</v>
      </c>
      <c r="D26" s="37">
        <v>13059.3</v>
      </c>
      <c r="E26" s="37">
        <v>11295.4</v>
      </c>
      <c r="F26" s="37">
        <f t="shared" si="3"/>
        <v>-277.10000000000036</v>
      </c>
      <c r="G26" s="37">
        <f t="shared" si="1"/>
        <v>-1763.8999999999996</v>
      </c>
      <c r="H26" s="14">
        <f t="shared" si="2"/>
        <v>86.493150475140325</v>
      </c>
    </row>
    <row r="27" spans="1:8" ht="30" x14ac:dyDescent="0.2">
      <c r="A27" s="13" t="s">
        <v>2</v>
      </c>
      <c r="B27" s="78" t="s">
        <v>332</v>
      </c>
      <c r="C27" s="13">
        <v>0</v>
      </c>
      <c r="D27" s="37">
        <v>406.1</v>
      </c>
      <c r="E27" s="37">
        <v>406.1</v>
      </c>
      <c r="F27" s="37">
        <f t="shared" si="3"/>
        <v>406.1</v>
      </c>
      <c r="G27" s="37">
        <f>SUM(E27-D27)</f>
        <v>0</v>
      </c>
      <c r="H27" s="14">
        <f t="shared" si="2"/>
        <v>100</v>
      </c>
    </row>
    <row r="28" spans="1:8" ht="15.6" customHeight="1" x14ac:dyDescent="0.2">
      <c r="A28" s="13" t="s">
        <v>3</v>
      </c>
      <c r="B28" s="44" t="s">
        <v>331</v>
      </c>
      <c r="C28" s="13">
        <v>500</v>
      </c>
      <c r="D28" s="37">
        <v>470</v>
      </c>
      <c r="E28" s="37">
        <v>464.2</v>
      </c>
      <c r="F28" s="37">
        <f t="shared" si="3"/>
        <v>-30</v>
      </c>
      <c r="G28" s="37">
        <f t="shared" si="1"/>
        <v>-5.8000000000000114</v>
      </c>
      <c r="H28" s="14">
        <f t="shared" si="2"/>
        <v>98.7659574468085</v>
      </c>
    </row>
    <row r="29" spans="1:8" ht="15" x14ac:dyDescent="0.2">
      <c r="A29" s="13" t="s">
        <v>4</v>
      </c>
      <c r="B29" s="44" t="s">
        <v>122</v>
      </c>
      <c r="C29" s="13">
        <v>1400</v>
      </c>
      <c r="D29" s="37">
        <v>1980</v>
      </c>
      <c r="E29" s="37">
        <v>1965.6</v>
      </c>
      <c r="F29" s="37">
        <f t="shared" si="3"/>
        <v>580</v>
      </c>
      <c r="G29" s="37">
        <f t="shared" si="1"/>
        <v>-14.400000000000091</v>
      </c>
      <c r="H29" s="14">
        <f t="shared" si="2"/>
        <v>99.272727272727266</v>
      </c>
    </row>
    <row r="30" spans="1:8" ht="15" x14ac:dyDescent="0.2">
      <c r="A30" s="13" t="s">
        <v>5</v>
      </c>
      <c r="B30" s="44" t="s">
        <v>123</v>
      </c>
      <c r="C30" s="13">
        <v>10823.8</v>
      </c>
      <c r="D30" s="37">
        <v>10824.3</v>
      </c>
      <c r="E30" s="37">
        <v>10565.6</v>
      </c>
      <c r="F30" s="37">
        <f t="shared" si="3"/>
        <v>0.5</v>
      </c>
      <c r="G30" s="37">
        <f t="shared" si="1"/>
        <v>-258.69999999999891</v>
      </c>
      <c r="H30" s="14">
        <f t="shared" si="2"/>
        <v>97.610007113623993</v>
      </c>
    </row>
    <row r="31" spans="1:8" ht="15" x14ac:dyDescent="0.2">
      <c r="A31" s="13" t="s">
        <v>6</v>
      </c>
      <c r="B31" s="44" t="s">
        <v>124</v>
      </c>
      <c r="C31" s="13">
        <v>10622.7</v>
      </c>
      <c r="D31" s="37">
        <v>11215.3</v>
      </c>
      <c r="E31" s="37">
        <v>10854.1</v>
      </c>
      <c r="F31" s="37">
        <f t="shared" si="3"/>
        <v>592.59999999999854</v>
      </c>
      <c r="G31" s="37">
        <f t="shared" si="1"/>
        <v>-361.19999999999891</v>
      </c>
      <c r="H31" s="14">
        <f t="shared" si="2"/>
        <v>96.77939957022997</v>
      </c>
    </row>
    <row r="32" spans="1:8" ht="30" x14ac:dyDescent="0.2">
      <c r="A32" s="13" t="s">
        <v>7</v>
      </c>
      <c r="B32" s="54" t="s">
        <v>259</v>
      </c>
      <c r="C32" s="14">
        <f>SUM(C33:C35)</f>
        <v>42504.800000000003</v>
      </c>
      <c r="D32" s="37">
        <f>SUM(D33:D35)</f>
        <v>41136.199999999997</v>
      </c>
      <c r="E32" s="37">
        <f>SUM(E33:E35)</f>
        <v>36154.200000000004</v>
      </c>
      <c r="F32" s="37">
        <f t="shared" ref="F32:F36" si="4">SUM(D32-C32)</f>
        <v>-1368.6000000000058</v>
      </c>
      <c r="G32" s="37">
        <f t="shared" si="1"/>
        <v>-4981.9999999999927</v>
      </c>
      <c r="H32" s="14">
        <f t="shared" si="2"/>
        <v>87.889012597177199</v>
      </c>
    </row>
    <row r="33" spans="1:8" ht="15" x14ac:dyDescent="0.2">
      <c r="A33" s="13" t="s">
        <v>191</v>
      </c>
      <c r="B33" s="44" t="s">
        <v>253</v>
      </c>
      <c r="C33" s="13">
        <v>3825.6</v>
      </c>
      <c r="D33" s="14">
        <v>5761.6</v>
      </c>
      <c r="E33" s="37">
        <v>4731.7</v>
      </c>
      <c r="F33" s="14">
        <f t="shared" si="4"/>
        <v>1936.0000000000005</v>
      </c>
      <c r="G33" s="14">
        <f t="shared" si="1"/>
        <v>-1029.9000000000005</v>
      </c>
      <c r="H33" s="14">
        <f t="shared" si="2"/>
        <v>82.124757011941114</v>
      </c>
    </row>
    <row r="34" spans="1:8" ht="15" x14ac:dyDescent="0.2">
      <c r="A34" s="13" t="s">
        <v>192</v>
      </c>
      <c r="B34" s="44" t="s">
        <v>126</v>
      </c>
      <c r="C34" s="13">
        <v>37036.9</v>
      </c>
      <c r="D34" s="14">
        <v>34668</v>
      </c>
      <c r="E34" s="37">
        <v>30791.7</v>
      </c>
      <c r="F34" s="14">
        <f t="shared" si="4"/>
        <v>-2368.9000000000015</v>
      </c>
      <c r="G34" s="14">
        <f t="shared" si="1"/>
        <v>-3876.2999999999993</v>
      </c>
      <c r="H34" s="14">
        <f t="shared" si="2"/>
        <v>88.818795430944959</v>
      </c>
    </row>
    <row r="35" spans="1:8" ht="15" x14ac:dyDescent="0.2">
      <c r="A35" s="13" t="s">
        <v>193</v>
      </c>
      <c r="B35" s="44" t="s">
        <v>209</v>
      </c>
      <c r="C35" s="13">
        <v>1642.3</v>
      </c>
      <c r="D35" s="14">
        <v>706.6</v>
      </c>
      <c r="E35" s="37">
        <v>630.79999999999995</v>
      </c>
      <c r="F35" s="14">
        <f t="shared" si="4"/>
        <v>-935.69999999999993</v>
      </c>
      <c r="G35" s="14">
        <f t="shared" si="1"/>
        <v>-75.800000000000068</v>
      </c>
      <c r="H35" s="14">
        <f t="shared" si="2"/>
        <v>89.27257288423435</v>
      </c>
    </row>
    <row r="36" spans="1:8" ht="15" x14ac:dyDescent="0.2">
      <c r="A36" s="13" t="s">
        <v>16</v>
      </c>
      <c r="B36" s="44" t="s">
        <v>231</v>
      </c>
      <c r="C36" s="13">
        <v>1942.7</v>
      </c>
      <c r="D36" s="37">
        <v>1942.7</v>
      </c>
      <c r="E36" s="37">
        <v>1942.5</v>
      </c>
      <c r="F36" s="37">
        <f t="shared" si="4"/>
        <v>0</v>
      </c>
      <c r="G36" s="37">
        <f t="shared" si="1"/>
        <v>-0.20000000000004547</v>
      </c>
      <c r="H36" s="14">
        <f t="shared" si="2"/>
        <v>99.989705049673134</v>
      </c>
    </row>
    <row r="37" spans="1:8" ht="15" x14ac:dyDescent="0.2">
      <c r="A37" s="13"/>
      <c r="B37" s="55" t="s">
        <v>127</v>
      </c>
      <c r="C37" s="14">
        <f>SUM(C6+C10+C27+C28+C29+C30+C31+C32+C36)</f>
        <v>171806.80000000005</v>
      </c>
      <c r="D37" s="14">
        <f>SUM(D6+D10+D27+D28+D29+D30+D31+D32+D36)</f>
        <v>176866.59999999998</v>
      </c>
      <c r="E37" s="14">
        <f>SUM(E6+E10+E27+E28+E29+E30+E31+E32+E36)</f>
        <v>168327.7</v>
      </c>
      <c r="F37" s="37">
        <f>SUM(D37-C37)</f>
        <v>5059.7999999999302</v>
      </c>
      <c r="G37" s="37">
        <f>SUM(E37-D37)</f>
        <v>-8538.8999999999651</v>
      </c>
      <c r="H37" s="14">
        <f>SUM(E37/D37*100)</f>
        <v>95.172124075433146</v>
      </c>
    </row>
    <row r="38" spans="1:8" ht="14.25" customHeight="1" x14ac:dyDescent="0.2">
      <c r="A38" s="7"/>
      <c r="B38" s="7"/>
      <c r="C38" s="7"/>
      <c r="D38" s="7"/>
      <c r="E38" s="56"/>
      <c r="F38" s="56"/>
      <c r="G38" s="56"/>
      <c r="H38" s="7"/>
    </row>
    <row r="39" spans="1:8" x14ac:dyDescent="0.2">
      <c r="D39" s="1"/>
      <c r="E39" s="1"/>
    </row>
  </sheetData>
  <mergeCells count="3">
    <mergeCell ref="A3:H3"/>
    <mergeCell ref="G1:H1"/>
    <mergeCell ref="A2:H2"/>
  </mergeCells>
  <phoneticPr fontId="16" type="noConversion"/>
  <printOptions horizontalCentered="1"/>
  <pageMargins left="0.51181102362204722" right="0.31496062992125984" top="0.74803149606299213" bottom="0.35433070866141736" header="0.31496062992125984" footer="0.31496062992125984"/>
  <pageSetup paperSize="9" orientation="landscape" horizontalDpi="4294967293" verticalDpi="4294967293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pajamos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Liucija Cirtautaitė</cp:lastModifiedBy>
  <cp:lastPrinted>2026-02-04T11:28:52Z</cp:lastPrinted>
  <dcterms:created xsi:type="dcterms:W3CDTF">1996-10-14T23:33:28Z</dcterms:created>
  <dcterms:modified xsi:type="dcterms:W3CDTF">2026-02-04T14:20:31Z</dcterms:modified>
</cp:coreProperties>
</file>