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6 metai\I ketvirtis\Internetiniam puslapiui\"/>
    </mc:Choice>
  </mc:AlternateContent>
  <xr:revisionPtr revIDLastSave="0" documentId="13_ncr:1_{99B53499-DB54-4CBF-8CB5-9AE2A5B588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iudžeto pajamų vykdymas" sheetId="2" r:id="rId1"/>
    <sheet name="pajamų už teikiamas pasl vykdym" sheetId="10" r:id="rId2"/>
    <sheet name="pajamo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J41" i="10"/>
  <c r="E27" i="39"/>
  <c r="C27" i="39"/>
  <c r="J37" i="14"/>
  <c r="J35" i="14"/>
  <c r="J27" i="14"/>
  <c r="J26" i="14"/>
  <c r="J8" i="14"/>
  <c r="J39" i="14"/>
  <c r="G39" i="14"/>
  <c r="I39" i="14" s="1"/>
  <c r="G27" i="14"/>
  <c r="E27" i="14"/>
  <c r="C27" i="14"/>
  <c r="J29" i="14"/>
  <c r="I29" i="14"/>
  <c r="I28" i="14"/>
  <c r="J20" i="14"/>
  <c r="J22" i="14"/>
  <c r="J21" i="14"/>
  <c r="E39" i="39"/>
  <c r="G39" i="39" s="1"/>
  <c r="F18" i="38"/>
  <c r="C8" i="13"/>
  <c r="C12" i="38"/>
  <c r="D18" i="38"/>
  <c r="E18" i="38"/>
  <c r="C8" i="38"/>
  <c r="G8" i="39"/>
  <c r="I8" i="14"/>
  <c r="F8" i="39"/>
  <c r="C13" i="38"/>
  <c r="J47" i="10"/>
  <c r="J23" i="40"/>
  <c r="I37" i="14"/>
  <c r="J25" i="14"/>
  <c r="I25" i="14"/>
  <c r="C18" i="38" l="1"/>
  <c r="I23" i="40"/>
  <c r="F25" i="39" l="1"/>
  <c r="G25" i="39"/>
  <c r="C9" i="39"/>
  <c r="C33" i="39"/>
  <c r="F37" i="39"/>
  <c r="F28" i="39"/>
  <c r="F29" i="39"/>
  <c r="G37" i="39"/>
  <c r="G28" i="39"/>
  <c r="G29" i="39"/>
  <c r="D27" i="39"/>
  <c r="N18" i="37"/>
  <c r="M18" i="37"/>
  <c r="L18" i="37"/>
  <c r="K18" i="37"/>
  <c r="P18" i="37" s="1"/>
  <c r="J18" i="37"/>
  <c r="I18" i="37"/>
  <c r="H18" i="37"/>
  <c r="G18" i="37"/>
  <c r="F18" i="37"/>
  <c r="E18" i="37"/>
  <c r="D18" i="37"/>
  <c r="C18" i="37"/>
  <c r="P17" i="37"/>
  <c r="O17" i="37"/>
  <c r="P16" i="37"/>
  <c r="O16" i="37"/>
  <c r="P15" i="37"/>
  <c r="O15" i="37"/>
  <c r="P14" i="37"/>
  <c r="O14" i="37"/>
  <c r="P13" i="37"/>
  <c r="O13" i="37"/>
  <c r="P12" i="37"/>
  <c r="O12" i="37"/>
  <c r="P11" i="37"/>
  <c r="O11" i="37"/>
  <c r="P10" i="37"/>
  <c r="O10" i="37"/>
  <c r="P9" i="37"/>
  <c r="O9" i="37"/>
  <c r="O285" i="36"/>
  <c r="N285" i="36"/>
  <c r="M285" i="36"/>
  <c r="L285" i="36"/>
  <c r="K285" i="36"/>
  <c r="J285" i="36"/>
  <c r="I285" i="36"/>
  <c r="H285" i="36"/>
  <c r="G285" i="36"/>
  <c r="F285" i="36"/>
  <c r="E285" i="36"/>
  <c r="D285" i="36"/>
  <c r="O283" i="36"/>
  <c r="N283" i="36"/>
  <c r="M283" i="36"/>
  <c r="L283" i="36"/>
  <c r="K283" i="36"/>
  <c r="J283" i="36"/>
  <c r="I283" i="36"/>
  <c r="H283" i="36"/>
  <c r="Q283" i="36" s="1"/>
  <c r="G283" i="36"/>
  <c r="F283" i="36"/>
  <c r="E283" i="36"/>
  <c r="D283" i="36"/>
  <c r="O280" i="36"/>
  <c r="N280" i="36"/>
  <c r="M280" i="36"/>
  <c r="L280" i="36"/>
  <c r="K280" i="36"/>
  <c r="J280" i="36"/>
  <c r="I280" i="36"/>
  <c r="H280" i="36"/>
  <c r="G280" i="36"/>
  <c r="F280" i="36"/>
  <c r="E280" i="36"/>
  <c r="D280" i="36"/>
  <c r="O278" i="36"/>
  <c r="N278" i="36"/>
  <c r="M278" i="36"/>
  <c r="L278" i="36"/>
  <c r="K278" i="36"/>
  <c r="J278" i="36"/>
  <c r="I278" i="36"/>
  <c r="H278" i="36"/>
  <c r="G278" i="36"/>
  <c r="F278" i="36"/>
  <c r="E278" i="36"/>
  <c r="D278" i="36"/>
  <c r="O273" i="36"/>
  <c r="N273" i="36"/>
  <c r="M273" i="36"/>
  <c r="L273" i="36"/>
  <c r="K273" i="36"/>
  <c r="J273" i="36"/>
  <c r="I273" i="36"/>
  <c r="H273" i="36"/>
  <c r="G273" i="36"/>
  <c r="F273" i="36"/>
  <c r="E273" i="36"/>
  <c r="D273" i="36"/>
  <c r="O269" i="36"/>
  <c r="N269" i="36"/>
  <c r="M269" i="36"/>
  <c r="L269" i="36"/>
  <c r="K269" i="36"/>
  <c r="J269" i="36"/>
  <c r="I269" i="36"/>
  <c r="H269" i="36"/>
  <c r="G269" i="36"/>
  <c r="F269" i="36"/>
  <c r="E269" i="36"/>
  <c r="D269" i="36"/>
  <c r="O264" i="36"/>
  <c r="N264" i="36"/>
  <c r="M264" i="36"/>
  <c r="L264" i="36"/>
  <c r="K264" i="36"/>
  <c r="J264" i="36"/>
  <c r="I264" i="36"/>
  <c r="H264" i="36"/>
  <c r="G264" i="36"/>
  <c r="F264" i="36"/>
  <c r="E264" i="36"/>
  <c r="D264" i="36"/>
  <c r="O262" i="36"/>
  <c r="N262" i="36"/>
  <c r="M262" i="36"/>
  <c r="L262" i="36"/>
  <c r="K262" i="36"/>
  <c r="J262" i="36"/>
  <c r="I262" i="36"/>
  <c r="H262" i="36"/>
  <c r="Q262" i="36" s="1"/>
  <c r="G262" i="36"/>
  <c r="F262" i="36"/>
  <c r="E262" i="36"/>
  <c r="D262" i="36"/>
  <c r="O259" i="36"/>
  <c r="N259" i="36"/>
  <c r="M259" i="36"/>
  <c r="L259" i="36"/>
  <c r="K259" i="36"/>
  <c r="J259" i="36"/>
  <c r="I259" i="36"/>
  <c r="H259" i="36"/>
  <c r="G259" i="36"/>
  <c r="F259" i="36"/>
  <c r="E259" i="36"/>
  <c r="D259" i="36"/>
  <c r="O256" i="36"/>
  <c r="N256" i="36"/>
  <c r="M256" i="36"/>
  <c r="L256" i="36"/>
  <c r="K256" i="36"/>
  <c r="J256" i="36"/>
  <c r="I256" i="36"/>
  <c r="H256" i="36"/>
  <c r="G256" i="36"/>
  <c r="F256" i="36"/>
  <c r="E256" i="36"/>
  <c r="D256" i="36"/>
  <c r="O253" i="36"/>
  <c r="N253" i="36"/>
  <c r="M253" i="36"/>
  <c r="L253" i="36"/>
  <c r="K253" i="36"/>
  <c r="J253" i="36"/>
  <c r="I253" i="36"/>
  <c r="H253" i="36"/>
  <c r="G253" i="36"/>
  <c r="F253" i="36"/>
  <c r="E253" i="36"/>
  <c r="D253" i="36"/>
  <c r="O250" i="36"/>
  <c r="N250" i="36"/>
  <c r="M250" i="36"/>
  <c r="L250" i="36"/>
  <c r="K250" i="36"/>
  <c r="J250" i="36"/>
  <c r="I250" i="36"/>
  <c r="H250" i="36"/>
  <c r="G250" i="36"/>
  <c r="F250" i="36"/>
  <c r="E250" i="36"/>
  <c r="D250" i="36"/>
  <c r="O244" i="36"/>
  <c r="N244" i="36"/>
  <c r="M244" i="36"/>
  <c r="L244" i="36"/>
  <c r="K244" i="36"/>
  <c r="J244" i="36"/>
  <c r="I244" i="36"/>
  <c r="H244" i="36"/>
  <c r="G244" i="36"/>
  <c r="F244" i="36"/>
  <c r="E244" i="36"/>
  <c r="D244" i="36"/>
  <c r="O239" i="36"/>
  <c r="N239" i="36"/>
  <c r="M239" i="36"/>
  <c r="L239" i="36"/>
  <c r="K239" i="36"/>
  <c r="J239" i="36"/>
  <c r="I239" i="36"/>
  <c r="H239" i="36"/>
  <c r="G239" i="36"/>
  <c r="F239" i="36"/>
  <c r="E239" i="36"/>
  <c r="D239" i="36"/>
  <c r="O230" i="36"/>
  <c r="N230" i="36"/>
  <c r="M230" i="36"/>
  <c r="L230" i="36"/>
  <c r="K230" i="36"/>
  <c r="J230" i="36"/>
  <c r="I230" i="36"/>
  <c r="H230" i="36"/>
  <c r="G230" i="36"/>
  <c r="F230" i="36"/>
  <c r="E230" i="36"/>
  <c r="D230" i="36"/>
  <c r="O224" i="36"/>
  <c r="N224" i="36"/>
  <c r="M224" i="36"/>
  <c r="L224" i="36"/>
  <c r="K224" i="36"/>
  <c r="J224" i="36"/>
  <c r="I224" i="36"/>
  <c r="H224" i="36"/>
  <c r="G224" i="36"/>
  <c r="F224" i="36"/>
  <c r="E224" i="36"/>
  <c r="D224" i="36"/>
  <c r="O220" i="36"/>
  <c r="N220" i="36"/>
  <c r="M220" i="36"/>
  <c r="L220" i="36"/>
  <c r="K220" i="36"/>
  <c r="J220" i="36"/>
  <c r="I220" i="36"/>
  <c r="H220" i="36"/>
  <c r="G220" i="36"/>
  <c r="F220" i="36"/>
  <c r="E220" i="36"/>
  <c r="D220" i="36"/>
  <c r="O216" i="36"/>
  <c r="N216" i="36"/>
  <c r="M216" i="36"/>
  <c r="L216" i="36"/>
  <c r="K216" i="36"/>
  <c r="J216" i="36"/>
  <c r="I216" i="36"/>
  <c r="H216" i="36"/>
  <c r="G216" i="36"/>
  <c r="F216" i="36"/>
  <c r="E216" i="36"/>
  <c r="D216" i="36"/>
  <c r="O212" i="36"/>
  <c r="N212" i="36"/>
  <c r="M212" i="36"/>
  <c r="L212" i="36"/>
  <c r="K212" i="36"/>
  <c r="J212" i="36"/>
  <c r="I212" i="36"/>
  <c r="H212" i="36"/>
  <c r="G212" i="36"/>
  <c r="F212" i="36"/>
  <c r="E212" i="36"/>
  <c r="D212" i="36"/>
  <c r="O205" i="36"/>
  <c r="N205" i="36"/>
  <c r="M205" i="36"/>
  <c r="L205" i="36"/>
  <c r="K205" i="36"/>
  <c r="J205" i="36"/>
  <c r="I205" i="36"/>
  <c r="H205" i="36"/>
  <c r="Q205" i="36" s="1"/>
  <c r="G205" i="36"/>
  <c r="F205" i="36"/>
  <c r="E205" i="36"/>
  <c r="D205" i="36"/>
  <c r="O198" i="36"/>
  <c r="N198" i="36"/>
  <c r="M198" i="36"/>
  <c r="L198" i="36"/>
  <c r="K198" i="36"/>
  <c r="J198" i="36"/>
  <c r="I198" i="36"/>
  <c r="H198" i="36"/>
  <c r="G198" i="36"/>
  <c r="F198" i="36"/>
  <c r="E198" i="36"/>
  <c r="D198" i="36"/>
  <c r="O193" i="36"/>
  <c r="N193" i="36"/>
  <c r="M193" i="36"/>
  <c r="L193" i="36"/>
  <c r="K193" i="36"/>
  <c r="J193" i="36"/>
  <c r="I193" i="36"/>
  <c r="H193" i="36"/>
  <c r="G193" i="36"/>
  <c r="F193" i="36"/>
  <c r="E193" i="36"/>
  <c r="D193" i="36"/>
  <c r="O187" i="36"/>
  <c r="N187" i="36"/>
  <c r="M187" i="36"/>
  <c r="L187" i="36"/>
  <c r="K187" i="36"/>
  <c r="J187" i="36"/>
  <c r="I187" i="36"/>
  <c r="H187" i="36"/>
  <c r="G187" i="36"/>
  <c r="F187" i="36"/>
  <c r="E187" i="36"/>
  <c r="D187" i="36"/>
  <c r="O182" i="36"/>
  <c r="N182" i="36"/>
  <c r="M182" i="36"/>
  <c r="L182" i="36"/>
  <c r="Q182" i="36" s="1"/>
  <c r="K182" i="36"/>
  <c r="J182" i="36"/>
  <c r="I182" i="36"/>
  <c r="H182" i="36"/>
  <c r="G182" i="36"/>
  <c r="F182" i="36"/>
  <c r="E182" i="36"/>
  <c r="D182" i="36"/>
  <c r="O178" i="36"/>
  <c r="N178" i="36"/>
  <c r="M178" i="36"/>
  <c r="L178" i="36"/>
  <c r="Q178" i="36" s="1"/>
  <c r="K178" i="36"/>
  <c r="J178" i="36"/>
  <c r="I178" i="36"/>
  <c r="H178" i="36"/>
  <c r="G178" i="36"/>
  <c r="F178" i="36"/>
  <c r="E178" i="36"/>
  <c r="D178" i="36"/>
  <c r="O176" i="36"/>
  <c r="N176" i="36"/>
  <c r="M176" i="36"/>
  <c r="L176" i="36"/>
  <c r="P176" i="36" s="1"/>
  <c r="K176" i="36"/>
  <c r="J176" i="36"/>
  <c r="I176" i="36"/>
  <c r="H176" i="36"/>
  <c r="G176" i="36"/>
  <c r="F176" i="36"/>
  <c r="E176" i="36"/>
  <c r="D176" i="36"/>
  <c r="O174" i="36"/>
  <c r="N174" i="36"/>
  <c r="M174" i="36"/>
  <c r="L174" i="36"/>
  <c r="K174" i="36"/>
  <c r="J174" i="36"/>
  <c r="I174" i="36"/>
  <c r="H174" i="36"/>
  <c r="G174" i="36"/>
  <c r="F174" i="36"/>
  <c r="E174" i="36"/>
  <c r="D174" i="36"/>
  <c r="O170" i="36"/>
  <c r="N170" i="36"/>
  <c r="M170" i="36"/>
  <c r="L170" i="36"/>
  <c r="K170" i="36"/>
  <c r="J170" i="36"/>
  <c r="I170" i="36"/>
  <c r="H170" i="36"/>
  <c r="G170" i="36"/>
  <c r="F170" i="36"/>
  <c r="E170" i="36"/>
  <c r="D170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O163" i="36"/>
  <c r="N163" i="36"/>
  <c r="M163" i="36"/>
  <c r="L163" i="36"/>
  <c r="Q163" i="36" s="1"/>
  <c r="K163" i="36"/>
  <c r="J163" i="36"/>
  <c r="I163" i="36"/>
  <c r="H163" i="36"/>
  <c r="G163" i="36"/>
  <c r="F163" i="36"/>
  <c r="E163" i="36"/>
  <c r="D163" i="36"/>
  <c r="O157" i="36"/>
  <c r="N157" i="36"/>
  <c r="M157" i="36"/>
  <c r="L157" i="36"/>
  <c r="Q157" i="36" s="1"/>
  <c r="K157" i="36"/>
  <c r="J157" i="36"/>
  <c r="I157" i="36"/>
  <c r="H157" i="36"/>
  <c r="G157" i="36"/>
  <c r="F157" i="36"/>
  <c r="E157" i="36"/>
  <c r="D157" i="36"/>
  <c r="O151" i="36"/>
  <c r="N151" i="36"/>
  <c r="M151" i="36"/>
  <c r="L151" i="36"/>
  <c r="P151" i="36" s="1"/>
  <c r="K151" i="36"/>
  <c r="J151" i="36"/>
  <c r="I151" i="36"/>
  <c r="H151" i="36"/>
  <c r="G151" i="36"/>
  <c r="F151" i="36"/>
  <c r="E151" i="36"/>
  <c r="D151" i="36"/>
  <c r="O145" i="36"/>
  <c r="N145" i="36"/>
  <c r="M145" i="36"/>
  <c r="L145" i="36"/>
  <c r="K145" i="36"/>
  <c r="J145" i="36"/>
  <c r="I145" i="36"/>
  <c r="H145" i="36"/>
  <c r="G145" i="36"/>
  <c r="F145" i="36"/>
  <c r="E145" i="36"/>
  <c r="D145" i="36"/>
  <c r="O139" i="36"/>
  <c r="N139" i="36"/>
  <c r="M139" i="36"/>
  <c r="L139" i="36"/>
  <c r="K139" i="36"/>
  <c r="J139" i="36"/>
  <c r="I139" i="36"/>
  <c r="H139" i="36"/>
  <c r="G139" i="36"/>
  <c r="F139" i="36"/>
  <c r="E139" i="36"/>
  <c r="D139" i="36"/>
  <c r="O134" i="36"/>
  <c r="N134" i="36"/>
  <c r="M134" i="36"/>
  <c r="L134" i="36"/>
  <c r="K134" i="36"/>
  <c r="J134" i="36"/>
  <c r="I134" i="36"/>
  <c r="H134" i="36"/>
  <c r="G134" i="36"/>
  <c r="F134" i="36"/>
  <c r="E134" i="36"/>
  <c r="D134" i="36"/>
  <c r="O128" i="36"/>
  <c r="N128" i="36"/>
  <c r="M128" i="36"/>
  <c r="L128" i="36"/>
  <c r="Q128" i="36" s="1"/>
  <c r="K128" i="36"/>
  <c r="J128" i="36"/>
  <c r="I128" i="36"/>
  <c r="H128" i="36"/>
  <c r="G128" i="36"/>
  <c r="F128" i="36"/>
  <c r="E128" i="36"/>
  <c r="D128" i="36"/>
  <c r="O123" i="36"/>
  <c r="N123" i="36"/>
  <c r="M123" i="36"/>
  <c r="L123" i="36"/>
  <c r="Q123" i="36" s="1"/>
  <c r="K123" i="36"/>
  <c r="J123" i="36"/>
  <c r="I123" i="36"/>
  <c r="H123" i="36"/>
  <c r="G123" i="36"/>
  <c r="F123" i="36"/>
  <c r="E123" i="36"/>
  <c r="D123" i="36"/>
  <c r="O117" i="36"/>
  <c r="N117" i="36"/>
  <c r="M117" i="36"/>
  <c r="L117" i="36"/>
  <c r="P117" i="36" s="1"/>
  <c r="K117" i="36"/>
  <c r="J117" i="36"/>
  <c r="I117" i="36"/>
  <c r="H117" i="36"/>
  <c r="G117" i="36"/>
  <c r="F117" i="36"/>
  <c r="E117" i="36"/>
  <c r="D117" i="36"/>
  <c r="O111" i="36"/>
  <c r="N111" i="36"/>
  <c r="M111" i="36"/>
  <c r="L111" i="36"/>
  <c r="Q111" i="36" s="1"/>
  <c r="K111" i="36"/>
  <c r="J111" i="36"/>
  <c r="I111" i="36"/>
  <c r="H111" i="36"/>
  <c r="G111" i="36"/>
  <c r="F111" i="36"/>
  <c r="E111" i="36"/>
  <c r="D111" i="36"/>
  <c r="O105" i="36"/>
  <c r="N105" i="36"/>
  <c r="M105" i="36"/>
  <c r="L105" i="36"/>
  <c r="Q105" i="36" s="1"/>
  <c r="K105" i="36"/>
  <c r="J105" i="36"/>
  <c r="I105" i="36"/>
  <c r="H105" i="36"/>
  <c r="G105" i="36"/>
  <c r="F105" i="36"/>
  <c r="E105" i="36"/>
  <c r="D105" i="36"/>
  <c r="O99" i="36"/>
  <c r="N99" i="36"/>
  <c r="M99" i="36"/>
  <c r="L99" i="36"/>
  <c r="Q99" i="36" s="1"/>
  <c r="K99" i="36"/>
  <c r="J99" i="36"/>
  <c r="I99" i="36"/>
  <c r="H99" i="36"/>
  <c r="G99" i="36"/>
  <c r="F99" i="36"/>
  <c r="E99" i="36"/>
  <c r="D99" i="36"/>
  <c r="O94" i="36"/>
  <c r="N94" i="36"/>
  <c r="M94" i="36"/>
  <c r="L94" i="36"/>
  <c r="Q94" i="36" s="1"/>
  <c r="K94" i="36"/>
  <c r="J94" i="36"/>
  <c r="I94" i="36"/>
  <c r="H94" i="36"/>
  <c r="G94" i="36"/>
  <c r="F94" i="36"/>
  <c r="E94" i="36"/>
  <c r="D94" i="36"/>
  <c r="O88" i="36"/>
  <c r="N88" i="36"/>
  <c r="M88" i="36"/>
  <c r="L88" i="36"/>
  <c r="Q88" i="36" s="1"/>
  <c r="K88" i="36"/>
  <c r="J88" i="36"/>
  <c r="I88" i="36"/>
  <c r="H88" i="36"/>
  <c r="G88" i="36"/>
  <c r="F88" i="36"/>
  <c r="E88" i="36"/>
  <c r="D88" i="36"/>
  <c r="O82" i="36"/>
  <c r="N82" i="36"/>
  <c r="M82" i="36"/>
  <c r="L82" i="36"/>
  <c r="Q82" i="36" s="1"/>
  <c r="K82" i="36"/>
  <c r="J82" i="36"/>
  <c r="I82" i="36"/>
  <c r="H82" i="36"/>
  <c r="G82" i="36"/>
  <c r="F82" i="36"/>
  <c r="E82" i="36"/>
  <c r="D82" i="36"/>
  <c r="O76" i="36"/>
  <c r="N76" i="36"/>
  <c r="M76" i="36"/>
  <c r="L76" i="36"/>
  <c r="K76" i="36"/>
  <c r="J76" i="36"/>
  <c r="I76" i="36"/>
  <c r="H76" i="36"/>
  <c r="G76" i="36"/>
  <c r="F76" i="36"/>
  <c r="E76" i="36"/>
  <c r="D76" i="36"/>
  <c r="O70" i="36"/>
  <c r="N70" i="36"/>
  <c r="M70" i="36"/>
  <c r="L70" i="36"/>
  <c r="K70" i="36"/>
  <c r="J70" i="36"/>
  <c r="I70" i="36"/>
  <c r="H70" i="36"/>
  <c r="G70" i="36"/>
  <c r="F70" i="36"/>
  <c r="E70" i="36"/>
  <c r="D70" i="36"/>
  <c r="O9" i="36"/>
  <c r="N9" i="36"/>
  <c r="N290" i="36" s="1"/>
  <c r="M9" i="36"/>
  <c r="L9" i="36"/>
  <c r="K9" i="36"/>
  <c r="J9" i="36"/>
  <c r="I9" i="36"/>
  <c r="H9" i="36"/>
  <c r="G9" i="36"/>
  <c r="F9" i="36"/>
  <c r="E9" i="36"/>
  <c r="D9" i="36"/>
  <c r="Q212" i="36" l="1"/>
  <c r="Q216" i="36"/>
  <c r="Q220" i="36"/>
  <c r="Q224" i="36"/>
  <c r="Q230" i="36"/>
  <c r="P239" i="36"/>
  <c r="Q244" i="36"/>
  <c r="Q250" i="36"/>
  <c r="P262" i="36"/>
  <c r="Q264" i="36"/>
  <c r="Q269" i="36"/>
  <c r="P283" i="36"/>
  <c r="Q285" i="36"/>
  <c r="P178" i="36"/>
  <c r="P182" i="36"/>
  <c r="D290" i="36"/>
  <c r="P94" i="36"/>
  <c r="Q139" i="36"/>
  <c r="P212" i="36"/>
  <c r="Q256" i="36"/>
  <c r="Q117" i="36"/>
  <c r="P123" i="36"/>
  <c r="P244" i="36"/>
  <c r="Q273" i="36"/>
  <c r="Q278" i="36"/>
  <c r="Q280" i="36"/>
  <c r="I290" i="36"/>
  <c r="P128" i="36"/>
  <c r="Q166" i="36"/>
  <c r="Q170" i="36"/>
  <c r="Q174" i="36"/>
  <c r="P250" i="36"/>
  <c r="Q145" i="36"/>
  <c r="P216" i="36"/>
  <c r="Q151" i="36"/>
  <c r="P157" i="36"/>
  <c r="Q70" i="36"/>
  <c r="P163" i="36"/>
  <c r="Q239" i="36"/>
  <c r="P285" i="36"/>
  <c r="O290" i="36"/>
  <c r="F290" i="36"/>
  <c r="Q134" i="36"/>
  <c r="Q253" i="36"/>
  <c r="Q259" i="36"/>
  <c r="G290" i="36"/>
  <c r="H290" i="36"/>
  <c r="J290" i="36"/>
  <c r="P264" i="36"/>
  <c r="K290" i="36"/>
  <c r="P269" i="36"/>
  <c r="L290" i="36"/>
  <c r="P290" i="36" s="1"/>
  <c r="Q76" i="36"/>
  <c r="P82" i="36"/>
  <c r="M290" i="36"/>
  <c r="Q176" i="36"/>
  <c r="Q187" i="36"/>
  <c r="Q193" i="36"/>
  <c r="Q198" i="36"/>
  <c r="P205" i="36"/>
  <c r="G18" i="38"/>
  <c r="C39" i="39"/>
  <c r="E290" i="36"/>
  <c r="O18" i="37"/>
  <c r="P9" i="36"/>
  <c r="P99" i="36"/>
  <c r="P134" i="36"/>
  <c r="P166" i="36"/>
  <c r="P187" i="36"/>
  <c r="P220" i="36"/>
  <c r="P253" i="36"/>
  <c r="P273" i="36"/>
  <c r="Q9" i="36"/>
  <c r="P70" i="36"/>
  <c r="P105" i="36"/>
  <c r="P139" i="36"/>
  <c r="P170" i="36"/>
  <c r="P193" i="36"/>
  <c r="P224" i="36"/>
  <c r="P256" i="36"/>
  <c r="P278" i="36"/>
  <c r="P76" i="36"/>
  <c r="P111" i="36"/>
  <c r="P145" i="36"/>
  <c r="P174" i="36"/>
  <c r="P198" i="36"/>
  <c r="P230" i="36"/>
  <c r="P259" i="36"/>
  <c r="P280" i="36"/>
  <c r="P88" i="36"/>
  <c r="Q290" i="36" l="1"/>
  <c r="L45" i="2"/>
  <c r="K45" i="2"/>
  <c r="J45" i="2"/>
  <c r="I45" i="2"/>
  <c r="G45" i="2"/>
  <c r="L44" i="2"/>
  <c r="K44" i="2"/>
  <c r="J44" i="2"/>
  <c r="I44" i="2"/>
  <c r="G44" i="2"/>
  <c r="M43" i="2"/>
  <c r="L43" i="2"/>
  <c r="K43" i="2"/>
  <c r="J43" i="2"/>
  <c r="I43" i="2"/>
  <c r="G43" i="2"/>
  <c r="M42" i="2"/>
  <c r="L42" i="2"/>
  <c r="K42" i="2"/>
  <c r="J42" i="2"/>
  <c r="I42" i="2"/>
  <c r="G42" i="2"/>
  <c r="M41" i="2"/>
  <c r="L41" i="2"/>
  <c r="K41" i="2"/>
  <c r="J41" i="2"/>
  <c r="I41" i="2"/>
  <c r="G41" i="2"/>
  <c r="M40" i="2"/>
  <c r="L40" i="2"/>
  <c r="K40" i="2"/>
  <c r="J40" i="2"/>
  <c r="I40" i="2"/>
  <c r="G40" i="2"/>
  <c r="H39" i="2"/>
  <c r="H38" i="2" s="1"/>
  <c r="F39" i="2"/>
  <c r="L39" i="2" s="1"/>
  <c r="E39" i="2"/>
  <c r="D39" i="2"/>
  <c r="D38" i="2" s="1"/>
  <c r="C39" i="2"/>
  <c r="C38" i="2" s="1"/>
  <c r="M36" i="2"/>
  <c r="L36" i="2"/>
  <c r="K36" i="2"/>
  <c r="J36" i="2"/>
  <c r="I36" i="2"/>
  <c r="G36" i="2"/>
  <c r="M35" i="2"/>
  <c r="L35" i="2"/>
  <c r="K35" i="2"/>
  <c r="J35" i="2"/>
  <c r="I35" i="2"/>
  <c r="G35" i="2"/>
  <c r="M34" i="2"/>
  <c r="L34" i="2"/>
  <c r="K34" i="2"/>
  <c r="J34" i="2"/>
  <c r="I34" i="2"/>
  <c r="G34" i="2"/>
  <c r="M33" i="2"/>
  <c r="L33" i="2"/>
  <c r="K33" i="2"/>
  <c r="J33" i="2"/>
  <c r="I33" i="2"/>
  <c r="G33" i="2"/>
  <c r="M32" i="2"/>
  <c r="L32" i="2"/>
  <c r="K32" i="2"/>
  <c r="J32" i="2"/>
  <c r="I32" i="2"/>
  <c r="G32" i="2"/>
  <c r="M31" i="2"/>
  <c r="L31" i="2"/>
  <c r="K31" i="2"/>
  <c r="J31" i="2"/>
  <c r="I31" i="2"/>
  <c r="G31" i="2"/>
  <c r="M30" i="2"/>
  <c r="L30" i="2"/>
  <c r="K30" i="2"/>
  <c r="J30" i="2"/>
  <c r="I30" i="2"/>
  <c r="G30" i="2"/>
  <c r="L29" i="2"/>
  <c r="K29" i="2"/>
  <c r="J29" i="2"/>
  <c r="G29" i="2"/>
  <c r="M28" i="2"/>
  <c r="L28" i="2"/>
  <c r="K28" i="2"/>
  <c r="J28" i="2"/>
  <c r="I28" i="2"/>
  <c r="G28" i="2"/>
  <c r="M27" i="2"/>
  <c r="L27" i="2"/>
  <c r="K27" i="2"/>
  <c r="J27" i="2"/>
  <c r="I27" i="2"/>
  <c r="G27" i="2"/>
  <c r="M26" i="2"/>
  <c r="L26" i="2"/>
  <c r="K26" i="2"/>
  <c r="J26" i="2"/>
  <c r="I26" i="2"/>
  <c r="G26" i="2"/>
  <c r="H25" i="2"/>
  <c r="F25" i="2"/>
  <c r="E25" i="2"/>
  <c r="E24" i="2" s="1"/>
  <c r="D25" i="2"/>
  <c r="D24" i="2" s="1"/>
  <c r="C25" i="2"/>
  <c r="C24" i="2" s="1"/>
  <c r="M23" i="2"/>
  <c r="L23" i="2"/>
  <c r="K23" i="2"/>
  <c r="J23" i="2"/>
  <c r="I23" i="2"/>
  <c r="G23" i="2"/>
  <c r="M22" i="2"/>
  <c r="L22" i="2"/>
  <c r="K22" i="2"/>
  <c r="J22" i="2"/>
  <c r="I22" i="2"/>
  <c r="G22" i="2"/>
  <c r="M21" i="2"/>
  <c r="L21" i="2"/>
  <c r="K21" i="2"/>
  <c r="J21" i="2"/>
  <c r="I21" i="2"/>
  <c r="G21" i="2"/>
  <c r="M20" i="2"/>
  <c r="L20" i="2"/>
  <c r="K20" i="2"/>
  <c r="J20" i="2"/>
  <c r="I20" i="2"/>
  <c r="G20" i="2"/>
  <c r="H19" i="2"/>
  <c r="H15" i="2" s="1"/>
  <c r="F19" i="2"/>
  <c r="E19" i="2"/>
  <c r="E15" i="2" s="1"/>
  <c r="D19" i="2"/>
  <c r="D15" i="2" s="1"/>
  <c r="C19" i="2"/>
  <c r="J19" i="2" s="1"/>
  <c r="L18" i="2"/>
  <c r="K18" i="2"/>
  <c r="J18" i="2"/>
  <c r="I18" i="2"/>
  <c r="G18" i="2"/>
  <c r="L17" i="2"/>
  <c r="K17" i="2"/>
  <c r="J17" i="2"/>
  <c r="G17" i="2"/>
  <c r="M16" i="2"/>
  <c r="L16" i="2"/>
  <c r="K16" i="2"/>
  <c r="J16" i="2"/>
  <c r="I16" i="2"/>
  <c r="G16" i="2"/>
  <c r="M13" i="2"/>
  <c r="L13" i="2"/>
  <c r="L12" i="2" s="1"/>
  <c r="K13" i="2"/>
  <c r="K12" i="2" s="1"/>
  <c r="J13" i="2"/>
  <c r="J12" i="2" s="1"/>
  <c r="I13" i="2"/>
  <c r="G13" i="2"/>
  <c r="G12" i="2" s="1"/>
  <c r="H12" i="2"/>
  <c r="F12" i="2"/>
  <c r="E12" i="2"/>
  <c r="D12" i="2"/>
  <c r="C12" i="2"/>
  <c r="M11" i="2"/>
  <c r="L11" i="2"/>
  <c r="K11" i="2"/>
  <c r="J11" i="2"/>
  <c r="I11" i="2"/>
  <c r="G11" i="2"/>
  <c r="M10" i="2"/>
  <c r="L10" i="2"/>
  <c r="K10" i="2"/>
  <c r="J10" i="2"/>
  <c r="I10" i="2"/>
  <c r="G10" i="2"/>
  <c r="M9" i="2"/>
  <c r="L9" i="2"/>
  <c r="K9" i="2"/>
  <c r="J9" i="2"/>
  <c r="I9" i="2"/>
  <c r="G9" i="2"/>
  <c r="H8" i="2"/>
  <c r="F8" i="2"/>
  <c r="E8" i="2"/>
  <c r="D8" i="2"/>
  <c r="C8" i="2"/>
  <c r="M7" i="2"/>
  <c r="L7" i="2"/>
  <c r="K7" i="2"/>
  <c r="J7" i="2"/>
  <c r="I7" i="2"/>
  <c r="G7" i="2"/>
  <c r="E14" i="2" l="1"/>
  <c r="K8" i="2"/>
  <c r="G8" i="2"/>
  <c r="G6" i="2" s="1"/>
  <c r="I19" i="2"/>
  <c r="K19" i="2"/>
  <c r="F38" i="2"/>
  <c r="M38" i="2" s="1"/>
  <c r="L19" i="2"/>
  <c r="M19" i="2"/>
  <c r="F15" i="2"/>
  <c r="L15" i="2" s="1"/>
  <c r="G19" i="2"/>
  <c r="I39" i="2"/>
  <c r="I8" i="2"/>
  <c r="M25" i="2"/>
  <c r="M39" i="2"/>
  <c r="D14" i="2"/>
  <c r="C6" i="2"/>
  <c r="J25" i="2"/>
  <c r="D6" i="2"/>
  <c r="K25" i="2"/>
  <c r="G15" i="2"/>
  <c r="K38" i="2"/>
  <c r="C15" i="2"/>
  <c r="C14" i="2" s="1"/>
  <c r="C37" i="2" s="1"/>
  <c r="C46" i="2" s="1"/>
  <c r="E6" i="2"/>
  <c r="E37" i="2" s="1"/>
  <c r="L25" i="2"/>
  <c r="J39" i="2"/>
  <c r="M8" i="2"/>
  <c r="M12" i="2"/>
  <c r="K39" i="2"/>
  <c r="I25" i="2"/>
  <c r="L8" i="2"/>
  <c r="L6" i="2" s="1"/>
  <c r="G25" i="2"/>
  <c r="D37" i="2"/>
  <c r="D46" i="2" s="1"/>
  <c r="L38" i="2"/>
  <c r="J38" i="2"/>
  <c r="I12" i="2"/>
  <c r="H6" i="2"/>
  <c r="F24" i="2"/>
  <c r="E38" i="2"/>
  <c r="I38" i="2" s="1"/>
  <c r="J8" i="2"/>
  <c r="F6" i="2"/>
  <c r="G39" i="2"/>
  <c r="I15" i="2"/>
  <c r="H24" i="2"/>
  <c r="J24" i="2" s="1"/>
  <c r="H14" i="2"/>
  <c r="C18" i="13"/>
  <c r="H49" i="10"/>
  <c r="F49" i="10"/>
  <c r="I47" i="10"/>
  <c r="I22" i="10"/>
  <c r="I26" i="40"/>
  <c r="J26" i="40"/>
  <c r="I16" i="40"/>
  <c r="J16" i="40"/>
  <c r="M15" i="2" l="1"/>
  <c r="K15" i="2"/>
  <c r="I49" i="10"/>
  <c r="F14" i="2"/>
  <c r="F37" i="2" s="1"/>
  <c r="J15" i="2"/>
  <c r="J14" i="2"/>
  <c r="K6" i="2"/>
  <c r="I6" i="2"/>
  <c r="M6" i="2"/>
  <c r="E46" i="2"/>
  <c r="H37" i="2"/>
  <c r="J6" i="2"/>
  <c r="I24" i="2"/>
  <c r="G24" i="2"/>
  <c r="G14" i="2" s="1"/>
  <c r="M24" i="2"/>
  <c r="K24" i="2"/>
  <c r="L24" i="2"/>
  <c r="G38" i="2"/>
  <c r="M14" i="2" l="1"/>
  <c r="L14" i="2"/>
  <c r="I14" i="2"/>
  <c r="H46" i="2"/>
  <c r="J46" i="2" s="1"/>
  <c r="J37" i="2"/>
  <c r="G37" i="2"/>
  <c r="K37" i="2"/>
  <c r="I37" i="2"/>
  <c r="F46" i="2"/>
  <c r="L37" i="2"/>
  <c r="M37" i="2"/>
  <c r="G17" i="38"/>
  <c r="F17" i="38"/>
  <c r="G16" i="38"/>
  <c r="F16" i="38"/>
  <c r="G15" i="38"/>
  <c r="F15" i="38"/>
  <c r="G14" i="38"/>
  <c r="F14" i="38"/>
  <c r="G13" i="38"/>
  <c r="F13" i="38"/>
  <c r="G12" i="38"/>
  <c r="F12" i="38"/>
  <c r="G11" i="38"/>
  <c r="F11" i="38"/>
  <c r="G10" i="38"/>
  <c r="F10" i="38"/>
  <c r="G9" i="38"/>
  <c r="F9" i="38"/>
  <c r="E18" i="13"/>
  <c r="D10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G18" i="13"/>
  <c r="F13" i="13" l="1"/>
  <c r="L46" i="2"/>
  <c r="K46" i="2"/>
  <c r="I46" i="2"/>
  <c r="M46" i="2"/>
  <c r="G46" i="2"/>
  <c r="F9" i="13"/>
  <c r="F15" i="13"/>
  <c r="F8" i="13"/>
  <c r="F10" i="13"/>
  <c r="F12" i="13"/>
  <c r="F11" i="13"/>
  <c r="F8" i="38"/>
  <c r="G8" i="38"/>
  <c r="J18" i="13"/>
  <c r="H16" i="13"/>
  <c r="H14" i="13"/>
  <c r="I18" i="13"/>
  <c r="H11" i="13"/>
  <c r="H18" i="13"/>
  <c r="H17" i="13"/>
  <c r="H9" i="13"/>
  <c r="H12" i="13"/>
  <c r="H10" i="13"/>
  <c r="H15" i="13"/>
  <c r="H13" i="13"/>
  <c r="D18" i="13"/>
  <c r="I8" i="13"/>
  <c r="D9" i="13"/>
  <c r="D17" i="13"/>
  <c r="D12" i="13"/>
  <c r="D14" i="13"/>
  <c r="F17" i="13"/>
  <c r="F18" i="13"/>
  <c r="H8" i="13"/>
  <c r="J8" i="13"/>
  <c r="D11" i="13"/>
  <c r="F14" i="13"/>
  <c r="D15" i="13"/>
  <c r="D8" i="13"/>
  <c r="D13" i="13"/>
  <c r="F16" i="13"/>
  <c r="D16" i="13"/>
  <c r="G38" i="39" l="1"/>
  <c r="F38" i="39"/>
  <c r="G36" i="39"/>
  <c r="F36" i="39"/>
  <c r="G35" i="39"/>
  <c r="F35" i="39"/>
  <c r="G34" i="39"/>
  <c r="F34" i="39"/>
  <c r="E33" i="39"/>
  <c r="D33" i="39"/>
  <c r="G32" i="39"/>
  <c r="F32" i="39"/>
  <c r="G31" i="39"/>
  <c r="F31" i="39"/>
  <c r="G30" i="39"/>
  <c r="F30" i="39"/>
  <c r="G27" i="39"/>
  <c r="F27" i="39"/>
  <c r="F39" i="39" s="1"/>
  <c r="G26" i="39"/>
  <c r="F26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E9" i="39"/>
  <c r="D9" i="39"/>
  <c r="J38" i="14"/>
  <c r="I38" i="14"/>
  <c r="J36" i="14"/>
  <c r="I36" i="14"/>
  <c r="I35" i="14"/>
  <c r="I34" i="14"/>
  <c r="G33" i="14"/>
  <c r="E33" i="14"/>
  <c r="C33" i="14"/>
  <c r="J32" i="14"/>
  <c r="I32" i="14"/>
  <c r="J31" i="14"/>
  <c r="I31" i="14"/>
  <c r="J30" i="14"/>
  <c r="I30" i="14"/>
  <c r="I27" i="14"/>
  <c r="I26" i="14"/>
  <c r="J24" i="14"/>
  <c r="I24" i="14"/>
  <c r="J23" i="14"/>
  <c r="I23" i="14"/>
  <c r="I22" i="14"/>
  <c r="I21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G9" i="14"/>
  <c r="E9" i="14"/>
  <c r="C9" i="14"/>
  <c r="C39" i="14" s="1"/>
  <c r="D8" i="14" l="1"/>
  <c r="D24" i="14"/>
  <c r="D25" i="14"/>
  <c r="D23" i="14"/>
  <c r="D29" i="14"/>
  <c r="D35" i="14"/>
  <c r="D33" i="14"/>
  <c r="D28" i="14"/>
  <c r="J33" i="14"/>
  <c r="E39" i="14"/>
  <c r="H9" i="14"/>
  <c r="D37" i="14"/>
  <c r="D39" i="39"/>
  <c r="I9" i="14"/>
  <c r="F33" i="39"/>
  <c r="F9" i="39"/>
  <c r="I33" i="14"/>
  <c r="G33" i="39"/>
  <c r="G9" i="39"/>
  <c r="J9" i="14"/>
  <c r="H8" i="14" l="1"/>
  <c r="H29" i="14"/>
  <c r="H28" i="14"/>
  <c r="H25" i="14"/>
  <c r="H24" i="14"/>
  <c r="H37" i="14"/>
  <c r="H34" i="14"/>
  <c r="H33" i="14"/>
  <c r="H32" i="14"/>
  <c r="H31" i="14"/>
  <c r="H30" i="14"/>
  <c r="F8" i="14"/>
  <c r="F23" i="14"/>
  <c r="F30" i="14"/>
  <c r="F33" i="14"/>
  <c r="F29" i="14"/>
  <c r="F26" i="14"/>
  <c r="F27" i="14"/>
  <c r="F28" i="14"/>
  <c r="F25" i="14"/>
  <c r="F24" i="14"/>
  <c r="F37" i="14"/>
  <c r="D27" i="14"/>
  <c r="D34" i="14"/>
  <c r="D20" i="14"/>
  <c r="D31" i="14"/>
  <c r="D22" i="14"/>
  <c r="D12" i="14"/>
  <c r="D18" i="14"/>
  <c r="D14" i="14"/>
  <c r="D26" i="14"/>
  <c r="D10" i="14"/>
  <c r="D21" i="14"/>
  <c r="D32" i="14"/>
  <c r="D30" i="14"/>
  <c r="D15" i="14"/>
  <c r="D13" i="14"/>
  <c r="D38" i="14"/>
  <c r="D36" i="14"/>
  <c r="D19" i="14"/>
  <c r="D17" i="14"/>
  <c r="D16" i="14"/>
  <c r="D11" i="14"/>
  <c r="D9" i="14"/>
  <c r="D39" i="14"/>
  <c r="H38" i="14"/>
  <c r="H22" i="14"/>
  <c r="F22" i="14"/>
  <c r="F14" i="14"/>
  <c r="F36" i="14"/>
  <c r="F17" i="14"/>
  <c r="F34" i="14"/>
  <c r="F20" i="14"/>
  <c r="F12" i="14"/>
  <c r="F38" i="14"/>
  <c r="F19" i="14"/>
  <c r="F15" i="14"/>
  <c r="F39" i="14"/>
  <c r="F31" i="14"/>
  <c r="F18" i="14"/>
  <c r="F10" i="14"/>
  <c r="F21" i="14"/>
  <c r="F13" i="14"/>
  <c r="F32" i="14"/>
  <c r="F11" i="14"/>
  <c r="F35" i="14"/>
  <c r="F16" i="14"/>
  <c r="H36" i="14"/>
  <c r="H17" i="14"/>
  <c r="H20" i="14"/>
  <c r="H12" i="14"/>
  <c r="H39" i="14"/>
  <c r="H26" i="14"/>
  <c r="H23" i="14"/>
  <c r="H15" i="14"/>
  <c r="H18" i="14"/>
  <c r="H10" i="14"/>
  <c r="H21" i="14"/>
  <c r="H13" i="14"/>
  <c r="H35" i="14"/>
  <c r="H27" i="14"/>
  <c r="H16" i="14"/>
  <c r="H14" i="14"/>
  <c r="H19" i="14"/>
  <c r="H11" i="14"/>
  <c r="F9" i="14"/>
  <c r="G39" i="40" l="1"/>
  <c r="H39" i="40"/>
  <c r="I39" i="40" s="1"/>
  <c r="F39" i="40"/>
  <c r="J37" i="40"/>
  <c r="I37" i="40"/>
  <c r="J36" i="40"/>
  <c r="I36" i="40"/>
  <c r="J35" i="40"/>
  <c r="I35" i="40"/>
  <c r="J34" i="40"/>
  <c r="I34" i="40"/>
  <c r="J33" i="40"/>
  <c r="I33" i="40"/>
  <c r="J31" i="40"/>
  <c r="I31" i="40"/>
  <c r="J30" i="40"/>
  <c r="I30" i="40"/>
  <c r="J29" i="40"/>
  <c r="I29" i="40"/>
  <c r="J28" i="40"/>
  <c r="I28" i="40"/>
  <c r="J27" i="40"/>
  <c r="I27" i="40"/>
  <c r="J25" i="40"/>
  <c r="I25" i="40"/>
  <c r="J24" i="40"/>
  <c r="I24" i="40"/>
  <c r="J22" i="40"/>
  <c r="I22" i="40"/>
  <c r="J21" i="40"/>
  <c r="I21" i="40"/>
  <c r="J20" i="40"/>
  <c r="I20" i="40"/>
  <c r="J19" i="40"/>
  <c r="I19" i="40"/>
  <c r="J18" i="40"/>
  <c r="I18" i="40"/>
  <c r="J17" i="40"/>
  <c r="I17" i="40"/>
  <c r="J15" i="40"/>
  <c r="I15" i="40"/>
  <c r="J14" i="40"/>
  <c r="I14" i="40"/>
  <c r="J13" i="40"/>
  <c r="I13" i="40"/>
  <c r="J12" i="40"/>
  <c r="I12" i="40"/>
  <c r="J11" i="40"/>
  <c r="I11" i="40"/>
  <c r="J10" i="40"/>
  <c r="I10" i="40"/>
  <c r="J9" i="40"/>
  <c r="I9" i="40"/>
  <c r="J48" i="10"/>
  <c r="I48" i="10"/>
  <c r="J46" i="10"/>
  <c r="I46" i="10"/>
  <c r="J45" i="10"/>
  <c r="I45" i="10"/>
  <c r="J44" i="10"/>
  <c r="I44" i="10"/>
  <c r="J43" i="10"/>
  <c r="I43" i="10"/>
  <c r="J42" i="10"/>
  <c r="I42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I25" i="10"/>
  <c r="J24" i="10"/>
  <c r="I24" i="10"/>
  <c r="J23" i="10"/>
  <c r="I23" i="10"/>
  <c r="I21" i="10"/>
  <c r="J21" i="10"/>
  <c r="J20" i="10"/>
  <c r="I20" i="10"/>
  <c r="I19" i="10"/>
  <c r="J19" i="10"/>
  <c r="J18" i="10"/>
  <c r="I18" i="10"/>
  <c r="J17" i="10"/>
  <c r="I17" i="10"/>
  <c r="J16" i="10"/>
  <c r="I16" i="10"/>
  <c r="J15" i="10"/>
  <c r="I15" i="10"/>
  <c r="I14" i="10"/>
  <c r="J14" i="10"/>
  <c r="J13" i="10"/>
  <c r="I13" i="10"/>
  <c r="J12" i="10"/>
  <c r="I12" i="10"/>
  <c r="I11" i="10"/>
  <c r="J11" i="10"/>
  <c r="J10" i="10"/>
  <c r="I10" i="10"/>
  <c r="I9" i="10"/>
  <c r="J9" i="10"/>
  <c r="J8" i="10"/>
  <c r="I8" i="10"/>
  <c r="J39" i="40" l="1"/>
  <c r="I38" i="40"/>
  <c r="J38" i="40"/>
  <c r="G49" i="10"/>
  <c r="J49" i="10" s="1"/>
</calcChain>
</file>

<file path=xl/sharedStrings.xml><?xml version="1.0" encoding="utf-8"?>
<sst xmlns="http://schemas.openxmlformats.org/spreadsheetml/2006/main" count="895" uniqueCount="367">
  <si>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</si>
  <si>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</si>
  <si>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</si>
  <si>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</si>
  <si>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</si>
  <si>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</si>
  <si>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</si>
  <si>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</si>
  <si>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</si>
  <si>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 xml:space="preserve"> tūkst. eurų</t>
  </si>
  <si>
    <t>Palūkanos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</si>
  <si>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</si>
  <si>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</si>
  <si>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</si>
  <si>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</si>
  <si>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</si>
  <si>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</si>
  <si>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</si>
  <si>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</si>
  <si>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</si>
  <si>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</si>
  <si>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</si>
  <si>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</si>
  <si>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</si>
  <si>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</si>
  <si>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</si>
  <si>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</si>
  <si>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</si>
  <si>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</si>
  <si>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</si>
  <si>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</si>
  <si>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</si>
  <si>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</si>
  <si>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</si>
  <si>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</si>
  <si>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</si>
  <si>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</si>
  <si>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</si>
  <si>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</si>
  <si>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</si>
  <si>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</si>
  <si>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</si>
  <si>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</si>
  <si>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</si>
  <si>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</si>
  <si>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</si>
  <si>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</si>
  <si>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</si>
  <si>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</si>
  <si>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</si>
  <si>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</si>
  <si>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</si>
  <si>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</si>
  <si>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</si>
  <si>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</si>
  <si>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</si>
  <si>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</si>
  <si>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</si>
  <si>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</si>
  <si>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Gargždų atviro jaunimo centras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</si>
  <si>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</si>
  <si>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</si>
  <si>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</si>
  <si>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</si>
  <si>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</si>
  <si>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</si>
  <si>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</si>
  <si>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</si>
  <si>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</si>
  <si>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</si>
  <si>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</si>
  <si>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</si>
  <si>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</si>
  <si>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Kretingalės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</si>
  <si>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</si>
  <si>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</si>
  <si>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</si>
  <si>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</si>
  <si>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</si>
  <si>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</si>
  <si>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</si>
  <si>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</si>
  <si>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</si>
  <si>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IŠ VISO: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</si>
  <si>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</si>
  <si>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</si>
  <si>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</si>
  <si>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</si>
  <si>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</si>
  <si>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</si>
  <si>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</si>
  <si>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</si>
  <si>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</si>
  <si>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</si>
  <si>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</si>
  <si>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</si>
  <si>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</si>
  <si>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</si>
  <si>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</si>
  <si>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</si>
  <si>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</si>
  <si>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</si>
  <si>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</si>
  <si>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</si>
  <si>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</si>
  <si>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</si>
  <si>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</si>
  <si>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</si>
  <si>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</si>
  <si>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</si>
  <si>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</si>
  <si>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</si>
  <si>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Struktūra procentais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</si>
  <si>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</si>
  <si>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</si>
  <si>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</si>
  <si>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</si>
  <si>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</si>
  <si>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</si>
  <si>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</si>
  <si>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</si>
  <si>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</si>
  <si>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</si>
  <si>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</si>
  <si>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</si>
  <si>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</si>
  <si>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</si>
  <si>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</si>
  <si>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</si>
  <si>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</si>
  <si>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Gyventojų pajamų mokestis</t>
  </si>
  <si>
    <t>Žemės mokestis</t>
  </si>
  <si>
    <t>Nekilnojamojo turto mokestis</t>
  </si>
  <si>
    <t>Kiti mokesčiai už valstybinius gamtos išteklius</t>
  </si>
  <si>
    <t>Pajamos už prekes ir paslaugas</t>
  </si>
  <si>
    <t>Pajamos už ilgalaikio ir trumpalaikio materialiojo turto nuomą</t>
  </si>
  <si>
    <t>Ekonominė klasifikacija</t>
  </si>
  <si>
    <t>Pajamų pavadinimas</t>
  </si>
  <si>
    <t>I ketvirčio planas</t>
  </si>
  <si>
    <t xml:space="preserve"> +/-</t>
  </si>
  <si>
    <t>%</t>
  </si>
  <si>
    <t>Paveldimo turto mokestis</t>
  </si>
  <si>
    <t>Mokesčiai už aplinkos teršimą</t>
  </si>
  <si>
    <t>Nuomos mokestis už valstybinę žemę</t>
  </si>
  <si>
    <t>Mokestis už medžiojamųjų gyvūnų išteklius</t>
  </si>
  <si>
    <t>Įmokos už išlaikymą švietimo, socialinės apsaugos ir kitose įstaigose</t>
  </si>
  <si>
    <t>Pajamos iš baudų, konfiskuoto turto ir kitų netesybų</t>
  </si>
  <si>
    <t>Kitos neišvardytos pajamos</t>
  </si>
  <si>
    <t>Eil.</t>
  </si>
  <si>
    <t>Nr.</t>
  </si>
  <si>
    <t>met.pl.</t>
  </si>
  <si>
    <t>I ketv.pl.</t>
  </si>
  <si>
    <t>tūkst. eurų</t>
  </si>
  <si>
    <t>Patikslintas metinis planas</t>
  </si>
  <si>
    <t>Patikslintas I ketvirčio  planas</t>
  </si>
  <si>
    <t>I ketv. plano įvykdymas</t>
  </si>
  <si>
    <t>7 lentelė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</si>
  <si>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</si>
  <si>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</si>
  <si>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</si>
  <si>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</si>
  <si>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</si>
  <si>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</si>
  <si>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>Asignavimų pavadinimas</t>
  </si>
  <si>
    <t>8 lentelė</t>
  </si>
  <si>
    <t>Įvykdymo palyginimas (+,-)</t>
  </si>
  <si>
    <t>Angliavandenilių išteklių mokestis</t>
  </si>
  <si>
    <t>Pajamos už parduotą žemę</t>
  </si>
  <si>
    <t xml:space="preserve">    +;-</t>
  </si>
  <si>
    <t>proc.</t>
  </si>
  <si>
    <t>Struktūra proc.</t>
  </si>
  <si>
    <t>Ekspertų ir konsultantų paslaugos</t>
  </si>
  <si>
    <t>2.15.</t>
  </si>
  <si>
    <t>Dividendai</t>
  </si>
  <si>
    <t xml:space="preserve">  +;-</t>
  </si>
  <si>
    <t>Prekės ir paslaugos</t>
  </si>
  <si>
    <t>Infrastruktūros plėtros įmokų lėšos</t>
  </si>
  <si>
    <t>Veiviržėnų J.Šaulio gimnazija</t>
  </si>
  <si>
    <t>Gargždų "Kranto" progimnazija</t>
  </si>
  <si>
    <t>Agluonėnų mokykla-darželis</t>
  </si>
  <si>
    <t>Lopšelis-darželis "Ąžuoliukas"</t>
  </si>
  <si>
    <t>Lopšelis-darželis "Gintarėlis"</t>
  </si>
  <si>
    <t>Lopšelis-darželis "Naminukas"</t>
  </si>
  <si>
    <t>Akcijos</t>
  </si>
  <si>
    <t>MOKESČIAI (2+3+7)</t>
  </si>
  <si>
    <t>Turto mokesčiai (4+5+6)</t>
  </si>
  <si>
    <t>Prekių ir paslaugų mokesčiai (8)</t>
  </si>
  <si>
    <t>KITOS PAJAMOS (10+15+19+20)</t>
  </si>
  <si>
    <t>Turto pajamos (11+12+13+14)</t>
  </si>
  <si>
    <t>Mokesčiai už valstybinius gamtos išteklius, iš jų:</t>
  </si>
  <si>
    <t>14.1.</t>
  </si>
  <si>
    <t>14.2</t>
  </si>
  <si>
    <t>14.3.</t>
  </si>
  <si>
    <t>Želdinių atkuriamosios vertės lėšos</t>
  </si>
  <si>
    <t>14.4.</t>
  </si>
  <si>
    <t>Pajamos už prekes ir paslaugas (16+17+18)</t>
  </si>
  <si>
    <t>Biudžetinių įstaigų pajamos už prekes ir paslaugas, iš jų:</t>
  </si>
  <si>
    <t>16.1.</t>
  </si>
  <si>
    <t>16.2.</t>
  </si>
  <si>
    <t>16.3.</t>
  </si>
  <si>
    <t>16.4.</t>
  </si>
  <si>
    <t>Valstybės rinkliava</t>
  </si>
  <si>
    <t>Vietinės rinkliavos, iš jų:</t>
  </si>
  <si>
    <t>18.1.</t>
  </si>
  <si>
    <t>Komunalinių atliekų surinkimą iš atliekų turėtojų ir atliekų tvarkymą</t>
  </si>
  <si>
    <t>MATERIALIOJO IR NEMATERIALIOJO TURTO REALIZAVIMO PAJAMOS, IŠ JŲ:</t>
  </si>
  <si>
    <t>IŠ VISO PAJAMŲ SAVARANKIŠKOSIOMS FUNKCIJOMS VYKDYTI (1+9+21)</t>
  </si>
  <si>
    <t>DOTACIJOS (24+30)</t>
  </si>
  <si>
    <t>VALSTYBĖS BIUDŽETO DOTACIJOS (25+26+27+28+29)</t>
  </si>
  <si>
    <t>Valstybinėms (valstybės perduotoms savivaldybėms) funkcijoms vykdyti</t>
  </si>
  <si>
    <t>Ugdymo reikmėms finansuoti</t>
  </si>
  <si>
    <t>Iš apskrities perduotai įstaigai finansuoti</t>
  </si>
  <si>
    <t>Klasių, skirtų mokiniams, turintiems specialiųjų ugdymosi poreikių, ūkio lėšoms finansuoti</t>
  </si>
  <si>
    <t xml:space="preserve">Kitos dotacijos </t>
  </si>
  <si>
    <t>DOTACIJA SAVIVALDYBĖMS IŠ EUROPOS SĄJUNGOS, KITOS TARPTAUTINĖS FINANSINĖS PARAMOS IR BENDROJO FINANSAVIMO LĖŠŲ</t>
  </si>
  <si>
    <t>IŠ VISO (22+23)</t>
  </si>
  <si>
    <t xml:space="preserve">TEIKIAMAS PASLAUGAS ĮMOKŲ Į SAVIVALDYBĖS BIUDŽETĄ PLANO ĮVYKDYMAS </t>
  </si>
  <si>
    <t>Eil. Nr.</t>
  </si>
  <si>
    <t>Dituvos A. T. Kuršaičio pagrindinė mokykla</t>
  </si>
  <si>
    <t>Klaipėdos rajono etninės kultūros centras</t>
  </si>
  <si>
    <t>Priekulės meno ir kultūros centras</t>
  </si>
  <si>
    <t>2024 m. įvykdyta</t>
  </si>
  <si>
    <t xml:space="preserve"> +,-</t>
  </si>
  <si>
    <t>Materialiojo ir nemat. turto nuoma</t>
  </si>
  <si>
    <t xml:space="preserve">Ekspertų ir konsultantų paslaugų įsigijimo išlaidos </t>
  </si>
  <si>
    <t>Informacinių technologijų prekių ir paslaugų įsigijimas</t>
  </si>
  <si>
    <t>Viešinimo išlaidos</t>
  </si>
  <si>
    <t>2.16.</t>
  </si>
  <si>
    <t>Kitų prekių ir paslaugų įsigijimas</t>
  </si>
  <si>
    <t>Materialinio ir nematerialinio turto išlaidos</t>
  </si>
  <si>
    <t>7.1.</t>
  </si>
  <si>
    <t>7.2.</t>
  </si>
  <si>
    <t>7.3.</t>
  </si>
  <si>
    <t>7.4.</t>
  </si>
  <si>
    <t>Ilgalaikių paskolų grąžinimas</t>
  </si>
  <si>
    <t>Patikslintas I ketvirčio planas</t>
  </si>
  <si>
    <t xml:space="preserve"> Viešoji tvarka ir visuomenės  apsauga</t>
  </si>
  <si>
    <t xml:space="preserve"> Sveikatos apsauga</t>
  </si>
  <si>
    <t xml:space="preserve"> Bendrosios valstybės paslaugos</t>
  </si>
  <si>
    <t>Lopšelis-darželis "Saulutė"</t>
  </si>
  <si>
    <t>Klaipėdos r. Sendvario "Saulės" mokykla</t>
  </si>
  <si>
    <t>40.</t>
  </si>
  <si>
    <t>41.</t>
  </si>
  <si>
    <t>Įvykdyta 2025 03 31</t>
  </si>
  <si>
    <t>21.1</t>
  </si>
  <si>
    <t>2025 m. įvykdyta</t>
  </si>
  <si>
    <t>Asignavimų valdytojas</t>
  </si>
  <si>
    <t>Finansavimo šaltinis</t>
  </si>
  <si>
    <t>Įvykdymo proc.</t>
  </si>
  <si>
    <t>Iš viso</t>
  </si>
  <si>
    <t>Iš jų:</t>
  </si>
  <si>
    <t>nuo  metinio plano</t>
  </si>
  <si>
    <t>nuo ataskaitinio laikotarpio plano</t>
  </si>
  <si>
    <t>Paprastosios išlaidos</t>
  </si>
  <si>
    <t>Turtui įsigyti</t>
  </si>
  <si>
    <t>Iš jų darbo užmokesčiui</t>
  </si>
  <si>
    <t>Klaipėdos rajono savivaldybės administracija</t>
  </si>
  <si>
    <t>1-Žinių visuomenės plėtros programa</t>
  </si>
  <si>
    <t>ES</t>
  </si>
  <si>
    <t>ML</t>
  </si>
  <si>
    <t>ML(UK)</t>
  </si>
  <si>
    <t>SB</t>
  </si>
  <si>
    <t>SL(ES)</t>
  </si>
  <si>
    <t>VBD</t>
  </si>
  <si>
    <t>VBES</t>
  </si>
  <si>
    <t>2-Ekonominio konkurencingumo didinimo programa</t>
  </si>
  <si>
    <t>Ž</t>
  </si>
  <si>
    <t>3-Aplinkos apsaugos programa</t>
  </si>
  <si>
    <t>AA</t>
  </si>
  <si>
    <t>GŠV</t>
  </si>
  <si>
    <t>LA</t>
  </si>
  <si>
    <t>LGŠV</t>
  </si>
  <si>
    <t>LS</t>
  </si>
  <si>
    <t>S</t>
  </si>
  <si>
    <t>4-Sveikatos apsaugos programa</t>
  </si>
  <si>
    <t>5-Socialinės paramos programa</t>
  </si>
  <si>
    <t>VBD(UK)</t>
  </si>
  <si>
    <t>6-Susisiekimo ir inžinerinės infrastruktūros plėtros programa</t>
  </si>
  <si>
    <t>KPPP</t>
  </si>
  <si>
    <t>8-Kūno kultūros ir sporto plėtros programa</t>
  </si>
  <si>
    <t>LK</t>
  </si>
  <si>
    <t>SL</t>
  </si>
  <si>
    <t>LŽ</t>
  </si>
  <si>
    <t>Gargždų " Vaivorykštės" gimnazija</t>
  </si>
  <si>
    <t>Luminor Bank AS</t>
  </si>
  <si>
    <t>AB SEB bankas</t>
  </si>
  <si>
    <t>Gargždų atviras jaunimo centras</t>
  </si>
  <si>
    <t>AS "Citadele banka"</t>
  </si>
  <si>
    <t>4 lentelė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</si>
  <si>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</si>
  <si>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</si>
  <si>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</si>
  <si>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</si>
  <si>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</si>
  <si>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</si>
  <si>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</si>
  <si>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</si>
  <si>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</si>
  <si>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</si>
  <si>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</si>
  <si>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</si>
  <si>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</si>
  <si>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</si>
  <si>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</si>
  <si>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</si>
  <si>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5 lentelė</t>
  </si>
  <si>
    <t>Kultūros paveldo puoselėjimo ir kultūros paslaugų plėtros programa</t>
  </si>
  <si>
    <t>Savivaldybės valdymo ir pagrindinių funkcijų vykdymo programa</t>
  </si>
  <si>
    <t>9-Savivaldybės valdymo ir pagrindinių funkcijų vykdymo programa</t>
  </si>
  <si>
    <t>7-Kultūros paveldo puoselėjimo ir kultūros paslaugų plėtros programa</t>
  </si>
  <si>
    <t>1 lentelė</t>
  </si>
  <si>
    <t>Darbo užmokestis ir socialinio draudimo įmokos</t>
  </si>
  <si>
    <t>SAVIVALDYBĖS  BIUDŽETO  PAJAMŲ  PLANO ĮVYKDYMAS 2026 M. KOVO 31 D.</t>
  </si>
  <si>
    <t>2026 metinis planas</t>
  </si>
  <si>
    <t xml:space="preserve">2026 m. </t>
  </si>
  <si>
    <t>Įvykdymo palyginimas 2026 03 31 /2025 03 31</t>
  </si>
  <si>
    <t>Įvykdyta 2026 03 31</t>
  </si>
  <si>
    <t>2026 m. I ketvirčio</t>
  </si>
  <si>
    <t>2025 03 31/ 2025 m. įvykdymu</t>
  </si>
  <si>
    <t>2026 03 31 / 2026 m. planu</t>
  </si>
  <si>
    <t>20,2 k.</t>
  </si>
  <si>
    <t>Programos kodas</t>
  </si>
  <si>
    <t>Ketvirčio planas</t>
  </si>
  <si>
    <t>VBD(T)</t>
  </si>
  <si>
    <t>Klaipėdos r. Priekulės Ievos Simonaitytės gimnazija</t>
  </si>
  <si>
    <t>Klaipėdos r. Veiviržėnų Jurgio Šaulio gimnazija</t>
  </si>
  <si>
    <t>Klaipėdos r. Agluonėnų mokykla-darželis</t>
  </si>
  <si>
    <t>Klaipėdos r. Dovilų pagrindinė mokykla</t>
  </si>
  <si>
    <t>Klaipėdos r. Ketvergių pagrindinė mokykla</t>
  </si>
  <si>
    <t>Klaipėdos r. Plikių Ievos Labutytės pagrindinė mokykla</t>
  </si>
  <si>
    <t>Gargždų lopšelis-darželis Saulutė</t>
  </si>
  <si>
    <t>Klaipėdos r. Vėžaičių pagrindinė mokykla</t>
  </si>
  <si>
    <t>Klaipėdos r. Endriejavo pagrindinė mokykla</t>
  </si>
  <si>
    <t>Klaipėdos r. Dituvos Aleksandro Teodoro Kuršaičio pagrindinė moky</t>
  </si>
  <si>
    <t>Gargždų vaikų ir jaunimo laisvalaikio centras</t>
  </si>
  <si>
    <t>Klaipėdos r. Priekulės vaikų lopšelis-darželis</t>
  </si>
  <si>
    <t>Klaipėdos rajono Pedagoginė psichologinė tarnyba</t>
  </si>
  <si>
    <t>Klaipėdos rajono Švietimo centras</t>
  </si>
  <si>
    <t>Klaipėdos rajono savivaldybės visuomenės sveikatos biuras</t>
  </si>
  <si>
    <t>Klaipėdos rajono savivaldybės biudžetinė įstaiga sporto centras</t>
  </si>
  <si>
    <t>Klaipėdos r. savivaldybės Kontrolės ir audito tarnyba</t>
  </si>
  <si>
    <t>Klaipėdos rajono savivaldybės priešgaisrinė tarnyba</t>
  </si>
  <si>
    <t>Klaipėdos r. Slengių mokykla-daugiafunkcis centras</t>
  </si>
  <si>
    <t>AB Artea bankas</t>
  </si>
  <si>
    <t>2026 M. I KETVIRČIO  SAVIVALDYBĖS BIUDŽETO ASIGNAVIMAI PAGAL PROGRAMAS</t>
  </si>
  <si>
    <t>2026 M. I KETVIRČIO  SAVIVALDYBĖS BIUDŽETO ASIGNAVIMAI PAGAL ASIGNAVIMŲ VALDYTOJUS</t>
  </si>
  <si>
    <t>Programa</t>
  </si>
  <si>
    <t>Pavadinimas</t>
  </si>
  <si>
    <t xml:space="preserve">     2026 M. I KETVIRČIO SAVIVALDYBĖS BIUDŽETO ASIGNAVIMAI PAGAL EKONOMINĮ PASKIRSTYMĄ  </t>
  </si>
  <si>
    <t>3.1.</t>
  </si>
  <si>
    <t>3.2.</t>
  </si>
  <si>
    <t>Asignavimų valdytojų sumokėtos palūkanos</t>
  </si>
  <si>
    <t>Savivaldybių sumokėtos palūkanos</t>
  </si>
  <si>
    <t>2.17.</t>
  </si>
  <si>
    <t>Teisinių paslaugų įsigijimo išlaidos</t>
  </si>
  <si>
    <t xml:space="preserve"> 2026 M. I KETVIRČIO SAVIVALDYBĖS  BIUDŽETO ASIGNAVIMAI PAGAL VALSTYBĖS FUNKCIJAS  </t>
  </si>
  <si>
    <t xml:space="preserve">  2024-2026 M.  I KETVIRČIO SAVIVALDYBĖS BIUDŽETO ASIGNAVIMŲ STRUKTŪRA PAGAL EKONOMINĮ PASKIRSTYMĄ</t>
  </si>
  <si>
    <t>2026 M. I KETVIRČIO IŠ SAVIVALDYBĖS BIUDŽETO IŠLAIKOMŲ ĮSTAIGŲ PAJAMŲ</t>
  </si>
  <si>
    <t xml:space="preserve">2026 M. I KETVIRČIO IŠ SAVIVALDYBĖS BIUDŽETO IŠLAIKOMŲ ĮSTAIGŲ PAJAMŲ UŽ </t>
  </si>
  <si>
    <t>2026 m. įvykdyta</t>
  </si>
  <si>
    <t>2026 m. palyginus su 2025 m.</t>
  </si>
  <si>
    <t>Pastatų ir statinių įsigijimas</t>
  </si>
  <si>
    <t>2026 m. palyginimas su 2025 m.</t>
  </si>
  <si>
    <t>Pastatai ir statiniai įsigijimas</t>
  </si>
  <si>
    <t>Materialiojo ir nematerialiojo turto įsigijimo išlaidos</t>
  </si>
  <si>
    <t xml:space="preserve">2024-2026 M. I KETVIRČIO SAVIVALDYBĖS BIUDŽETO ASIGNAVIMŲ STRUKTŪRA PAGAL VALSTYBĖS FUNKCIJAS </t>
  </si>
  <si>
    <t>tūkst.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</si>
</sst>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#####0.0"/>
    <numFmt numFmtId="167" formatCode="0.000"/>
  </numFmts>
  <fonts count="2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2" fillId="0" borderId="0"/>
    <xf numFmtId="0" fontId="13" fillId="0" borderId="0"/>
    <xf numFmtId="0" fontId="15" fillId="0" borderId="0"/>
    <xf numFmtId="0" fontId="16" fillId="0" borderId="0"/>
    <xf numFmtId="0" fontId="5" fillId="0" borderId="0"/>
    <xf numFmtId="0" fontId="13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4" fillId="2" borderId="1" applyNumberFormat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228">
    <xf numFmtId="0" fontId="0" fillId="0" borderId="0" xfId="0"/>
    <xf numFmtId="0" fontId="0" fillId="0" borderId="2" xfId="0" applyBorder="1"/>
    <xf numFmtId="0" fontId="0" fillId="0" borderId="9" xfId="0" applyBorder="1"/>
    <xf numFmtId="0" fontId="3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167" fontId="0" fillId="0" borderId="4" xfId="0" applyNumberFormat="1" applyBorder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/>
    <xf numFmtId="0" fontId="17" fillId="0" borderId="9" xfId="0" applyFont="1" applyBorder="1"/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7" xfId="0" applyFont="1" applyBorder="1" applyAlignment="1">
      <alignment horizontal="left"/>
    </xf>
    <xf numFmtId="1" fontId="17" fillId="0" borderId="2" xfId="0" applyNumberFormat="1" applyFont="1" applyBorder="1"/>
    <xf numFmtId="0" fontId="17" fillId="0" borderId="4" xfId="0" applyFont="1" applyBorder="1"/>
    <xf numFmtId="0" fontId="17" fillId="0" borderId="16" xfId="0" applyFont="1" applyBorder="1"/>
    <xf numFmtId="1" fontId="17" fillId="0" borderId="2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5" xfId="0" applyFont="1" applyBorder="1"/>
    <xf numFmtId="0" fontId="17" fillId="0" borderId="3" xfId="0" applyFont="1" applyBorder="1"/>
    <xf numFmtId="164" fontId="17" fillId="0" borderId="2" xfId="0" applyNumberFormat="1" applyFont="1" applyBorder="1"/>
    <xf numFmtId="0" fontId="17" fillId="0" borderId="1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15" xfId="0" applyFont="1" applyBorder="1" applyAlignment="1">
      <alignment horizontal="left" vertical="center" wrapText="1"/>
    </xf>
    <xf numFmtId="164" fontId="17" fillId="0" borderId="10" xfId="0" applyNumberFormat="1" applyFont="1" applyBorder="1" applyAlignment="1">
      <alignment horizontal="right" wrapText="1" shrinkToFit="1"/>
    </xf>
    <xf numFmtId="164" fontId="17" fillId="0" borderId="10" xfId="0" applyNumberFormat="1" applyFont="1" applyBorder="1"/>
    <xf numFmtId="164" fontId="17" fillId="0" borderId="6" xfId="0" applyNumberFormat="1" applyFont="1" applyBorder="1"/>
    <xf numFmtId="0" fontId="17" fillId="0" borderId="10" xfId="0" applyFont="1" applyBorder="1"/>
    <xf numFmtId="164" fontId="17" fillId="0" borderId="14" xfId="0" applyNumberFormat="1" applyFont="1" applyBorder="1"/>
    <xf numFmtId="16" fontId="17" fillId="0" borderId="2" xfId="0" applyNumberFormat="1" applyFont="1" applyBorder="1"/>
    <xf numFmtId="164" fontId="17" fillId="0" borderId="2" xfId="0" applyNumberFormat="1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3" xfId="0" applyFont="1" applyBorder="1"/>
    <xf numFmtId="0" fontId="18" fillId="0" borderId="3" xfId="0" applyFont="1" applyBorder="1"/>
    <xf numFmtId="164" fontId="18" fillId="0" borderId="10" xfId="0" applyNumberFormat="1" applyFont="1" applyBorder="1"/>
    <xf numFmtId="164" fontId="18" fillId="0" borderId="2" xfId="0" applyNumberFormat="1" applyFont="1" applyBorder="1"/>
    <xf numFmtId="0" fontId="19" fillId="0" borderId="0" xfId="0" applyFont="1"/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7" fillId="0" borderId="15" xfId="0" applyFont="1" applyBorder="1"/>
    <xf numFmtId="0" fontId="19" fillId="0" borderId="2" xfId="0" applyFont="1" applyBorder="1"/>
    <xf numFmtId="0" fontId="19" fillId="0" borderId="3" xfId="0" applyFont="1" applyBorder="1"/>
    <xf numFmtId="164" fontId="19" fillId="0" borderId="10" xfId="0" applyNumberFormat="1" applyFont="1" applyBorder="1"/>
    <xf numFmtId="0" fontId="19" fillId="0" borderId="8" xfId="0" applyFont="1" applyBorder="1"/>
    <xf numFmtId="164" fontId="19" fillId="0" borderId="2" xfId="0" applyNumberFormat="1" applyFont="1" applyBorder="1"/>
    <xf numFmtId="0" fontId="19" fillId="0" borderId="8" xfId="0" applyFont="1" applyBorder="1" applyAlignment="1">
      <alignment vertical="top"/>
    </xf>
    <xf numFmtId="0" fontId="19" fillId="0" borderId="2" xfId="0" applyFont="1" applyBorder="1" applyAlignment="1">
      <alignment wrapText="1"/>
    </xf>
    <xf numFmtId="0" fontId="19" fillId="0" borderId="9" xfId="0" applyFont="1" applyBorder="1"/>
    <xf numFmtId="0" fontId="19" fillId="0" borderId="10" xfId="0" applyFont="1" applyBorder="1"/>
    <xf numFmtId="164" fontId="19" fillId="0" borderId="14" xfId="0" applyNumberFormat="1" applyFont="1" applyBorder="1"/>
    <xf numFmtId="1" fontId="19" fillId="0" borderId="14" xfId="0" applyNumberFormat="1" applyFont="1" applyBorder="1"/>
    <xf numFmtId="0" fontId="17" fillId="0" borderId="2" xfId="0" applyFont="1" applyBorder="1" applyAlignment="1">
      <alignment vertical="top"/>
    </xf>
    <xf numFmtId="0" fontId="17" fillId="0" borderId="8" xfId="0" applyFont="1" applyBorder="1"/>
    <xf numFmtId="164" fontId="17" fillId="0" borderId="4" xfId="0" applyNumberFormat="1" applyFont="1" applyBorder="1"/>
    <xf numFmtId="0" fontId="17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7" fillId="0" borderId="2" xfId="0" applyFont="1" applyBorder="1" applyAlignment="1">
      <alignment horizontal="left" vertical="top"/>
    </xf>
    <xf numFmtId="164" fontId="17" fillId="0" borderId="8" xfId="0" applyNumberFormat="1" applyFont="1" applyBorder="1"/>
    <xf numFmtId="164" fontId="18" fillId="0" borderId="2" xfId="0" applyNumberFormat="1" applyFont="1" applyBorder="1" applyAlignment="1">
      <alignment horizontal="right"/>
    </xf>
    <xf numFmtId="0" fontId="17" fillId="3" borderId="2" xfId="0" applyFont="1" applyFill="1" applyBorder="1"/>
    <xf numFmtId="164" fontId="17" fillId="3" borderId="10" xfId="0" applyNumberFormat="1" applyFont="1" applyFill="1" applyBorder="1"/>
    <xf numFmtId="0" fontId="17" fillId="3" borderId="8" xfId="0" applyFont="1" applyFill="1" applyBorder="1"/>
    <xf numFmtId="164" fontId="17" fillId="3" borderId="2" xfId="0" applyNumberFormat="1" applyFont="1" applyFill="1" applyBorder="1"/>
    <xf numFmtId="0" fontId="17" fillId="3" borderId="21" xfId="0" applyFont="1" applyFill="1" applyBorder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6" fontId="18" fillId="0" borderId="2" xfId="0" applyNumberFormat="1" applyFont="1" applyBorder="1" applyAlignment="1">
      <alignment horizontal="right"/>
    </xf>
    <xf numFmtId="166" fontId="21" fillId="3" borderId="2" xfId="0" applyNumberFormat="1" applyFont="1" applyFill="1" applyBorder="1" applyAlignment="1">
      <alignment horizontal="right"/>
    </xf>
    <xf numFmtId="166" fontId="18" fillId="4" borderId="2" xfId="0" applyNumberFormat="1" applyFont="1" applyFill="1" applyBorder="1" applyAlignment="1">
      <alignment horizontal="right"/>
    </xf>
    <xf numFmtId="166" fontId="18" fillId="0" borderId="2" xfId="0" applyNumberFormat="1" applyFont="1" applyBorder="1"/>
    <xf numFmtId="166" fontId="17" fillId="0" borderId="2" xfId="0" applyNumberFormat="1" applyFont="1" applyBorder="1" applyAlignment="1">
      <alignment horizontal="right"/>
    </xf>
    <xf numFmtId="166" fontId="22" fillId="3" borderId="2" xfId="0" applyNumberFormat="1" applyFont="1" applyFill="1" applyBorder="1" applyAlignment="1">
      <alignment horizontal="right"/>
    </xf>
    <xf numFmtId="166" fontId="17" fillId="4" borderId="2" xfId="0" applyNumberFormat="1" applyFont="1" applyFill="1" applyBorder="1" applyAlignment="1">
      <alignment horizontal="right"/>
    </xf>
    <xf numFmtId="166" fontId="17" fillId="0" borderId="2" xfId="0" applyNumberFormat="1" applyFont="1" applyBorder="1"/>
    <xf numFmtId="164" fontId="22" fillId="3" borderId="2" xfId="7" applyNumberFormat="1" applyFont="1" applyFill="1" applyBorder="1" applyAlignment="1">
      <alignment horizontal="right"/>
    </xf>
    <xf numFmtId="164" fontId="17" fillId="4" borderId="2" xfId="7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left"/>
    </xf>
    <xf numFmtId="164" fontId="17" fillId="0" borderId="2" xfId="7" applyNumberFormat="1" applyFont="1" applyBorder="1" applyAlignment="1" applyProtection="1">
      <alignment horizontal="right" vertical="center"/>
      <protection locked="0"/>
    </xf>
    <xf numFmtId="164" fontId="22" fillId="3" borderId="2" xfId="7" applyNumberFormat="1" applyFont="1" applyFill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left" vertical="center"/>
    </xf>
    <xf numFmtId="164" fontId="17" fillId="4" borderId="2" xfId="7" applyNumberFormat="1" applyFont="1" applyFill="1" applyBorder="1" applyAlignment="1" applyProtection="1">
      <alignment horizontal="right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wrapText="1"/>
    </xf>
    <xf numFmtId="164" fontId="21" fillId="3" borderId="2" xfId="7" applyNumberFormat="1" applyFont="1" applyFill="1" applyBorder="1" applyAlignment="1">
      <alignment horizontal="right"/>
    </xf>
    <xf numFmtId="164" fontId="18" fillId="4" borderId="2" xfId="7" applyNumberFormat="1" applyFont="1" applyFill="1" applyBorder="1" applyAlignment="1" applyProtection="1">
      <alignment horizontal="right"/>
      <protection locked="0"/>
    </xf>
    <xf numFmtId="0" fontId="18" fillId="0" borderId="8" xfId="0" applyFont="1" applyBorder="1" applyAlignment="1">
      <alignment horizontal="left" vertical="center"/>
    </xf>
    <xf numFmtId="166" fontId="21" fillId="3" borderId="8" xfId="0" applyNumberFormat="1" applyFont="1" applyFill="1" applyBorder="1" applyAlignment="1">
      <alignment horizontal="right"/>
    </xf>
    <xf numFmtId="0" fontId="18" fillId="0" borderId="2" xfId="0" applyFont="1" applyBorder="1" applyAlignment="1">
      <alignment wrapText="1"/>
    </xf>
    <xf numFmtId="165" fontId="18" fillId="0" borderId="2" xfId="0" applyNumberFormat="1" applyFont="1" applyBorder="1"/>
    <xf numFmtId="165" fontId="21" fillId="3" borderId="2" xfId="0" applyNumberFormat="1" applyFont="1" applyFill="1" applyBorder="1"/>
    <xf numFmtId="165" fontId="18" fillId="4" borderId="2" xfId="0" applyNumberFormat="1" applyFont="1" applyFill="1" applyBorder="1"/>
    <xf numFmtId="0" fontId="18" fillId="0" borderId="0" xfId="0" applyFont="1"/>
    <xf numFmtId="0" fontId="18" fillId="0" borderId="7" xfId="0" applyFont="1" applyBorder="1" applyAlignment="1">
      <alignment horizontal="left"/>
    </xf>
    <xf numFmtId="0" fontId="17" fillId="0" borderId="2" xfId="0" quotePrefix="1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/>
    </xf>
    <xf numFmtId="165" fontId="17" fillId="0" borderId="0" xfId="0" applyNumberFormat="1" applyFont="1"/>
    <xf numFmtId="164" fontId="20" fillId="0" borderId="19" xfId="0" applyNumberFormat="1" applyFont="1" applyBorder="1"/>
    <xf numFmtId="0" fontId="17" fillId="3" borderId="3" xfId="0" applyFont="1" applyFill="1" applyBorder="1"/>
    <xf numFmtId="164" fontId="18" fillId="3" borderId="2" xfId="0" applyNumberFormat="1" applyFont="1" applyFill="1" applyBorder="1"/>
    <xf numFmtId="1" fontId="18" fillId="3" borderId="2" xfId="0" applyNumberFormat="1" applyFont="1" applyFill="1" applyBorder="1"/>
    <xf numFmtId="0" fontId="18" fillId="0" borderId="0" xfId="0" applyFont="1" applyAlignment="1">
      <alignment vertical="center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/>
    <xf numFmtId="0" fontId="19" fillId="3" borderId="3" xfId="0" applyFont="1" applyFill="1" applyBorder="1"/>
    <xf numFmtId="0" fontId="19" fillId="3" borderId="2" xfId="0" applyFont="1" applyFill="1" applyBorder="1"/>
    <xf numFmtId="0" fontId="19" fillId="3" borderId="14" xfId="0" applyFont="1" applyFill="1" applyBorder="1"/>
    <xf numFmtId="0" fontId="19" fillId="0" borderId="4" xfId="0" applyFont="1" applyBorder="1"/>
    <xf numFmtId="165" fontId="17" fillId="0" borderId="2" xfId="21" applyNumberFormat="1" applyFont="1" applyBorder="1"/>
    <xf numFmtId="165" fontId="22" fillId="3" borderId="2" xfId="21" applyNumberFormat="1" applyFont="1" applyFill="1" applyBorder="1"/>
    <xf numFmtId="165" fontId="17" fillId="4" borderId="2" xfId="21" applyNumberFormat="1" applyFont="1" applyFill="1" applyBorder="1"/>
    <xf numFmtId="164" fontId="17" fillId="0" borderId="2" xfId="7" applyNumberFormat="1" applyFont="1" applyBorder="1" applyAlignment="1" applyProtection="1">
      <alignment horizontal="right"/>
      <protection locked="0"/>
    </xf>
    <xf numFmtId="164" fontId="18" fillId="0" borderId="2" xfId="7" applyNumberFormat="1" applyFont="1" applyBorder="1" applyAlignment="1" applyProtection="1">
      <alignment horizontal="right"/>
      <protection locked="0"/>
    </xf>
    <xf numFmtId="164" fontId="18" fillId="0" borderId="2" xfId="7" applyNumberFormat="1" applyFont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wrapText="1"/>
    </xf>
    <xf numFmtId="166" fontId="18" fillId="0" borderId="8" xfId="0" applyNumberFormat="1" applyFont="1" applyBorder="1" applyAlignment="1">
      <alignment horizontal="right"/>
    </xf>
    <xf numFmtId="165" fontId="18" fillId="0" borderId="2" xfId="21" applyNumberFormat="1" applyFont="1" applyBorder="1"/>
    <xf numFmtId="165" fontId="21" fillId="3" borderId="2" xfId="21" applyNumberFormat="1" applyFont="1" applyFill="1" applyBorder="1"/>
    <xf numFmtId="165" fontId="18" fillId="4" borderId="2" xfId="21" applyNumberFormat="1" applyFont="1" applyFill="1" applyBorder="1"/>
    <xf numFmtId="0" fontId="18" fillId="0" borderId="2" xfId="0" applyFont="1" applyBorder="1" applyAlignment="1">
      <alignment horizontal="left" vertical="top"/>
    </xf>
    <xf numFmtId="0" fontId="22" fillId="0" borderId="20" xfId="0" applyFont="1" applyBorder="1" applyAlignment="1">
      <alignment wrapText="1"/>
    </xf>
    <xf numFmtId="164" fontId="17" fillId="0" borderId="2" xfId="21" applyNumberFormat="1" applyFont="1" applyBorder="1" applyAlignment="1">
      <alignment wrapText="1"/>
    </xf>
    <xf numFmtId="2" fontId="17" fillId="0" borderId="0" xfId="0" applyNumberFormat="1" applyFont="1"/>
    <xf numFmtId="0" fontId="17" fillId="0" borderId="2" xfId="14" applyFont="1" applyFill="1" applyBorder="1" applyAlignment="1" applyProtection="1">
      <alignment horizontal="left" vertical="center" wrapText="1"/>
    </xf>
    <xf numFmtId="0" fontId="17" fillId="0" borderId="2" xfId="14" applyFont="1" applyFill="1" applyBorder="1" applyAlignment="1" applyProtection="1">
      <alignment horizontal="center" vertical="center" wrapText="1"/>
    </xf>
    <xf numFmtId="165" fontId="17" fillId="0" borderId="2" xfId="14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left" vertical="center" wrapText="1"/>
    </xf>
    <xf numFmtId="165" fontId="17" fillId="0" borderId="9" xfId="0" applyNumberFormat="1" applyFont="1" applyBorder="1"/>
    <xf numFmtId="0" fontId="17" fillId="0" borderId="3" xfId="0" applyFont="1" applyBorder="1" applyAlignment="1">
      <alignment wrapText="1"/>
    </xf>
    <xf numFmtId="0" fontId="17" fillId="0" borderId="5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3" borderId="13" xfId="0" applyFont="1" applyFill="1" applyBorder="1"/>
    <xf numFmtId="0" fontId="17" fillId="0" borderId="14" xfId="0" applyFont="1" applyBorder="1"/>
    <xf numFmtId="164" fontId="17" fillId="3" borderId="3" xfId="0" applyNumberFormat="1" applyFont="1" applyFill="1" applyBorder="1"/>
    <xf numFmtId="164" fontId="20" fillId="0" borderId="18" xfId="0" applyNumberFormat="1" applyFont="1" applyBorder="1"/>
    <xf numFmtId="0" fontId="18" fillId="0" borderId="2" xfId="0" applyFont="1" applyBorder="1" applyAlignment="1">
      <alignment horizontal="right"/>
    </xf>
    <xf numFmtId="165" fontId="18" fillId="0" borderId="2" xfId="0" applyNumberFormat="1" applyFont="1" applyBorder="1" applyAlignment="1">
      <alignment horizontal="right"/>
    </xf>
    <xf numFmtId="165" fontId="18" fillId="0" borderId="2" xfId="14" applyNumberFormat="1" applyFont="1" applyFill="1" applyBorder="1" applyAlignment="1">
      <alignment horizontal="right"/>
    </xf>
    <xf numFmtId="165" fontId="18" fillId="0" borderId="10" xfId="14" applyNumberFormat="1" applyFont="1" applyFill="1" applyBorder="1" applyAlignment="1">
      <alignment horizontal="right"/>
    </xf>
    <xf numFmtId="1" fontId="18" fillId="0" borderId="2" xfId="0" applyNumberFormat="1" applyFont="1" applyBorder="1"/>
    <xf numFmtId="0" fontId="17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right"/>
    </xf>
    <xf numFmtId="0" fontId="17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7" fillId="0" borderId="2" xfId="7" applyFont="1" applyBorder="1" applyAlignment="1">
      <alignment horizontal="center"/>
    </xf>
    <xf numFmtId="0" fontId="17" fillId="0" borderId="2" xfId="7" applyFont="1" applyBorder="1" applyAlignment="1">
      <alignment horizontal="center" vertical="center" wrapText="1"/>
    </xf>
    <xf numFmtId="0" fontId="18" fillId="0" borderId="7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2" xfId="14" applyFont="1" applyFill="1" applyBorder="1" applyAlignment="1" applyProtection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shrinkToFit="1"/>
    </xf>
    <xf numFmtId="0" fontId="17" fillId="0" borderId="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 shrinkToFit="1"/>
    </xf>
    <xf numFmtId="0" fontId="17" fillId="0" borderId="3" xfId="0" applyFont="1" applyBorder="1" applyAlignment="1">
      <alignment horizontal="center" wrapText="1" shrinkToFit="1"/>
    </xf>
    <xf numFmtId="0" fontId="19" fillId="0" borderId="0" xfId="0" applyFont="1" applyAlignment="1">
      <alignment horizontal="right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9" xfId="0" applyFont="1" applyBorder="1" applyAlignment="1">
      <alignment horizontal="right"/>
    </xf>
    <xf numFmtId="164" fontId="17" fillId="0" borderId="2" xfId="0" applyNumberFormat="1" applyFont="1" applyFill="1" applyBorder="1"/>
  </cellXfs>
  <cellStyles count="28">
    <cellStyle name="Įprastas" xfId="0" builtinId="0"/>
    <cellStyle name="Įprastas 10" xfId="1" xr:uid="{00000000-0005-0000-0000-000001000000}"/>
    <cellStyle name="Įprastas 10 2" xfId="16" xr:uid="{C262B60A-9C55-4E24-AE56-6EA60A4E8143}"/>
    <cellStyle name="Įprastas 11" xfId="2" xr:uid="{00000000-0005-0000-0000-000002000000}"/>
    <cellStyle name="Įprastas 11 2" xfId="17" xr:uid="{695E989A-7759-4236-AE0C-2058254BB1AC}"/>
    <cellStyle name="Įprastas 12" xfId="3" xr:uid="{00000000-0005-0000-0000-000003000000}"/>
    <cellStyle name="Įprastas 12 2" xfId="18" xr:uid="{857A1D04-D5D8-4999-9B5E-F5CFD5765B5F}"/>
    <cellStyle name="Įprastas 13" xfId="4" xr:uid="{00000000-0005-0000-0000-000004000000}"/>
    <cellStyle name="Įprastas 13 2" xfId="19" xr:uid="{4F59331E-B64F-4949-B24E-0C51091C72CC}"/>
    <cellStyle name="Įprastas 2" xfId="5" xr:uid="{00000000-0005-0000-0000-000005000000}"/>
    <cellStyle name="Įprastas 2 2" xfId="6" xr:uid="{00000000-0005-0000-0000-000006000000}"/>
    <cellStyle name="Įprastas 2 2 2" xfId="21" xr:uid="{9C44E29A-0F66-4F32-9B02-FEA9984A0EBE}"/>
    <cellStyle name="Įprastas 2 3" xfId="20" xr:uid="{6040A0B9-F349-4BD3-848E-FA2CF094219D}"/>
    <cellStyle name="Įprastas 3" xfId="7" xr:uid="{00000000-0005-0000-0000-000007000000}"/>
    <cellStyle name="Įprastas 4" xfId="8" xr:uid="{00000000-0005-0000-0000-000008000000}"/>
    <cellStyle name="Įprastas 4 2" xfId="22" xr:uid="{ADCC27F4-9E06-4CBA-87EB-5EE99A6B501F}"/>
    <cellStyle name="Įprastas 5" xfId="9" xr:uid="{00000000-0005-0000-0000-000009000000}"/>
    <cellStyle name="Įprastas 5 2" xfId="23" xr:uid="{32B9890D-C0FE-467F-8C76-4AE9F2A5CDCD}"/>
    <cellStyle name="Įprastas 6" xfId="10" xr:uid="{00000000-0005-0000-0000-00000A000000}"/>
    <cellStyle name="Įprastas 6 2" xfId="24" xr:uid="{A42A7688-8D46-429C-9471-7A75089A53C9}"/>
    <cellStyle name="Įprastas 7" xfId="11" xr:uid="{00000000-0005-0000-0000-00000B000000}"/>
    <cellStyle name="Įprastas 7 2" xfId="25" xr:uid="{9386BEA6-3AAC-44B7-8514-794D419349F3}"/>
    <cellStyle name="Įprastas 8" xfId="12" xr:uid="{00000000-0005-0000-0000-00000C000000}"/>
    <cellStyle name="Įprastas 8 2" xfId="26" xr:uid="{E750DD54-7DEC-41D8-87BF-2B5738B2BD66}"/>
    <cellStyle name="Įprastas 9" xfId="13" xr:uid="{00000000-0005-0000-0000-00000D000000}"/>
    <cellStyle name="Įprastas 9 2" xfId="27" xr:uid="{C3608F94-A952-4A34-B2AA-920919C3E655}"/>
    <cellStyle name="Įvestis 2" xfId="14" xr:uid="{00000000-0005-0000-0000-00000E000000}"/>
    <cellStyle name="Paprastas 2" xfId="15" xr:uid="{00000000-0005-0000-0000-00000F000000}"/>
  </cellStyles>
  <dxfs count="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topLeftCell="A37" zoomScaleNormal="100" workbookViewId="0">
      <selection activeCell="G45" sqref="G45"/>
    </sheetView>
  </sheetViews>
  <sheetFormatPr defaultColWidth="9.109375" defaultRowHeight="15" x14ac:dyDescent="0.25"/>
  <cols>
    <col min="1" max="1" width="12.6640625" style="9" customWidth="1"/>
    <col min="2" max="2" width="35" style="9" customWidth="1"/>
    <col min="3" max="3" width="12.33203125" style="9" customWidth="1"/>
    <col min="4" max="4" width="11.5546875" style="9" customWidth="1"/>
    <col min="5" max="5" width="10.88671875" style="9" customWidth="1"/>
    <col min="6" max="6" width="10.6640625" style="9" customWidth="1"/>
    <col min="7" max="7" width="11.33203125" style="9" customWidth="1"/>
    <col min="8" max="8" width="12.6640625" style="9" customWidth="1"/>
    <col min="9" max="9" width="10.33203125" style="9" customWidth="1"/>
    <col min="10" max="10" width="13.33203125" style="9" customWidth="1"/>
    <col min="11" max="11" width="12.109375" style="9" customWidth="1"/>
    <col min="12" max="12" width="9.33203125" style="9" customWidth="1"/>
    <col min="13" max="13" width="9.109375" style="9" customWidth="1"/>
    <col min="14" max="16384" width="9.109375" style="9"/>
  </cols>
  <sheetData>
    <row r="1" spans="1:16" x14ac:dyDescent="0.25">
      <c r="L1" s="184" t="s">
        <v>310</v>
      </c>
      <c r="M1" s="184"/>
    </row>
    <row r="2" spans="1:16" ht="15" customHeight="1" x14ac:dyDescent="0.3">
      <c r="A2" s="168" t="s">
        <v>312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6" ht="15" customHeight="1" x14ac:dyDescent="0.3">
      <c r="A3" s="85"/>
      <c r="B3" s="11"/>
      <c r="H3" s="86"/>
      <c r="I3" s="86"/>
      <c r="J3" s="86"/>
      <c r="K3" s="86"/>
      <c r="L3" s="173" t="s">
        <v>9</v>
      </c>
      <c r="M3" s="173"/>
    </row>
    <row r="4" spans="1:16" ht="43.2" customHeight="1" x14ac:dyDescent="0.25">
      <c r="A4" s="185" t="s">
        <v>136</v>
      </c>
      <c r="B4" s="187" t="s">
        <v>137</v>
      </c>
      <c r="C4" s="185" t="s">
        <v>245</v>
      </c>
      <c r="D4" s="185" t="s">
        <v>313</v>
      </c>
      <c r="E4" s="189" t="s">
        <v>314</v>
      </c>
      <c r="F4" s="191"/>
      <c r="G4" s="190"/>
      <c r="H4" s="185" t="s">
        <v>243</v>
      </c>
      <c r="I4" s="189" t="s">
        <v>8</v>
      </c>
      <c r="J4" s="191"/>
      <c r="K4" s="190"/>
      <c r="L4" s="189" t="s">
        <v>315</v>
      </c>
      <c r="M4" s="190"/>
    </row>
    <row r="5" spans="1:16" ht="47.4" customHeight="1" x14ac:dyDescent="0.25">
      <c r="A5" s="186"/>
      <c r="B5" s="188"/>
      <c r="C5" s="186"/>
      <c r="D5" s="186"/>
      <c r="E5" s="12" t="s">
        <v>138</v>
      </c>
      <c r="F5" s="87" t="s">
        <v>316</v>
      </c>
      <c r="G5" s="14" t="s">
        <v>165</v>
      </c>
      <c r="H5" s="186"/>
      <c r="I5" s="88" t="s">
        <v>317</v>
      </c>
      <c r="J5" s="88" t="s">
        <v>318</v>
      </c>
      <c r="K5" s="12" t="s">
        <v>319</v>
      </c>
      <c r="L5" s="89" t="s">
        <v>139</v>
      </c>
      <c r="M5" s="90" t="s">
        <v>140</v>
      </c>
    </row>
    <row r="6" spans="1:16" ht="15.6" x14ac:dyDescent="0.3">
      <c r="A6" s="91" t="s">
        <v>0</v>
      </c>
      <c r="B6" s="91" t="s">
        <v>184</v>
      </c>
      <c r="C6" s="92">
        <f>(C7+C8+C12)</f>
        <v>94771.9</v>
      </c>
      <c r="D6" s="92">
        <f t="shared" ref="D6:E6" si="0">(D7+D8+D12)</f>
        <v>104971</v>
      </c>
      <c r="E6" s="93">
        <f t="shared" si="0"/>
        <v>21386</v>
      </c>
      <c r="F6" s="94">
        <f>(F7+F8+F12)</f>
        <v>20458.399999999998</v>
      </c>
      <c r="G6" s="92">
        <f>(G7+G8+G12)</f>
        <v>-927.60000000000082</v>
      </c>
      <c r="H6" s="92">
        <f t="shared" ref="H6" si="1">(H7+H8+H12)</f>
        <v>18143.099999999999</v>
      </c>
      <c r="I6" s="92">
        <f>SUM(F6/E6*100)</f>
        <v>95.662582998223115</v>
      </c>
      <c r="J6" s="92">
        <f>SUM(H6/C6*100)</f>
        <v>19.143965669148766</v>
      </c>
      <c r="K6" s="33">
        <f>SUM(F6/D6*100)</f>
        <v>19.489573310723912</v>
      </c>
      <c r="L6" s="92">
        <f>(L7+L8+L12)</f>
        <v>2315.3000000000006</v>
      </c>
      <c r="M6" s="95">
        <f>(F6/H6*100)-100</f>
        <v>12.761325242103055</v>
      </c>
    </row>
    <row r="7" spans="1:16" x14ac:dyDescent="0.25">
      <c r="A7" s="15" t="s">
        <v>1</v>
      </c>
      <c r="B7" s="15" t="s">
        <v>130</v>
      </c>
      <c r="C7" s="96">
        <v>90713.4</v>
      </c>
      <c r="D7" s="96">
        <v>100250</v>
      </c>
      <c r="E7" s="97">
        <v>19045</v>
      </c>
      <c r="F7" s="98">
        <v>18418.3</v>
      </c>
      <c r="G7" s="96">
        <f>SUM(F7-E7)</f>
        <v>-626.70000000000073</v>
      </c>
      <c r="H7" s="96">
        <v>16464.599999999999</v>
      </c>
      <c r="I7" s="96">
        <f>SUM(F7/E7*100)</f>
        <v>96.709372538724068</v>
      </c>
      <c r="J7" s="96">
        <f>SUM(H7/C7*100)</f>
        <v>18.150129969772934</v>
      </c>
      <c r="K7" s="33">
        <f>SUM(F7/D7*100)</f>
        <v>18.372369077306733</v>
      </c>
      <c r="L7" s="99">
        <f t="shared" ref="L7:L11" si="2">F7-H7</f>
        <v>1953.7000000000007</v>
      </c>
      <c r="M7" s="99">
        <f t="shared" ref="M7:M23" si="3">(F7/H7*100)-100</f>
        <v>11.866064161898862</v>
      </c>
    </row>
    <row r="8" spans="1:16" ht="15.6" x14ac:dyDescent="0.3">
      <c r="A8" s="91" t="s">
        <v>2</v>
      </c>
      <c r="B8" s="91" t="s">
        <v>185</v>
      </c>
      <c r="C8" s="92">
        <f>SUM(C9+C10+C11)</f>
        <v>3783.2</v>
      </c>
      <c r="D8" s="92">
        <f>SUM(D9+D10+D11)</f>
        <v>4140</v>
      </c>
      <c r="E8" s="93">
        <f t="shared" ref="E8:L8" si="4">SUM(E9+E10+E11)</f>
        <v>1760</v>
      </c>
      <c r="F8" s="94">
        <f t="shared" si="4"/>
        <v>1449</v>
      </c>
      <c r="G8" s="92">
        <f>SUM(G9+G10+G11)</f>
        <v>-311.00000000000011</v>
      </c>
      <c r="H8" s="92">
        <f t="shared" si="4"/>
        <v>1413.3</v>
      </c>
      <c r="I8" s="92">
        <f>SUM(F8/E8*100)</f>
        <v>82.329545454545453</v>
      </c>
      <c r="J8" s="92">
        <f>SUM(H8/C8*100)</f>
        <v>37.357263692112497</v>
      </c>
      <c r="K8" s="50">
        <f t="shared" ref="K8:K11" si="5">SUM(F8/D8*100)</f>
        <v>35</v>
      </c>
      <c r="L8" s="92">
        <f t="shared" si="4"/>
        <v>35.699999999999953</v>
      </c>
      <c r="M8" s="95">
        <f t="shared" si="3"/>
        <v>2.5260029717682215</v>
      </c>
    </row>
    <row r="9" spans="1:16" x14ac:dyDescent="0.25">
      <c r="A9" s="15" t="s">
        <v>3</v>
      </c>
      <c r="B9" s="15" t="s">
        <v>131</v>
      </c>
      <c r="C9" s="103">
        <v>1260.3</v>
      </c>
      <c r="D9" s="103">
        <v>1500</v>
      </c>
      <c r="E9" s="100">
        <v>50</v>
      </c>
      <c r="F9" s="101">
        <v>41</v>
      </c>
      <c r="G9" s="96">
        <f t="shared" ref="G9:G43" si="6">SUM(F9-E9)</f>
        <v>-9</v>
      </c>
      <c r="H9" s="96">
        <v>45</v>
      </c>
      <c r="I9" s="96">
        <f t="shared" ref="I9:I14" si="7">SUM(F9/E9*100)</f>
        <v>82</v>
      </c>
      <c r="J9" s="96">
        <f>SUM(H9/C9*100)</f>
        <v>3.5705784337062605</v>
      </c>
      <c r="K9" s="33">
        <f t="shared" si="5"/>
        <v>2.7333333333333334</v>
      </c>
      <c r="L9" s="99">
        <f t="shared" si="2"/>
        <v>-4</v>
      </c>
      <c r="M9" s="99">
        <f t="shared" si="3"/>
        <v>-8.8888888888888857</v>
      </c>
    </row>
    <row r="10" spans="1:16" x14ac:dyDescent="0.25">
      <c r="A10" s="15" t="s">
        <v>4</v>
      </c>
      <c r="B10" s="15" t="s">
        <v>141</v>
      </c>
      <c r="C10" s="103">
        <v>36.1</v>
      </c>
      <c r="D10" s="103">
        <v>40</v>
      </c>
      <c r="E10" s="100">
        <v>10</v>
      </c>
      <c r="F10" s="101">
        <v>11.4</v>
      </c>
      <c r="G10" s="96">
        <f t="shared" si="6"/>
        <v>1.4000000000000004</v>
      </c>
      <c r="H10" s="96">
        <v>9.5</v>
      </c>
      <c r="I10" s="96">
        <f t="shared" si="7"/>
        <v>114.00000000000001</v>
      </c>
      <c r="J10" s="96">
        <f t="shared" ref="J10:J11" si="8">SUM(H10/C10*100)</f>
        <v>26.315789473684209</v>
      </c>
      <c r="K10" s="33">
        <f t="shared" si="5"/>
        <v>28.500000000000004</v>
      </c>
      <c r="L10" s="99">
        <f t="shared" si="2"/>
        <v>1.9000000000000004</v>
      </c>
      <c r="M10" s="99">
        <f t="shared" si="3"/>
        <v>20</v>
      </c>
    </row>
    <row r="11" spans="1:16" x14ac:dyDescent="0.25">
      <c r="A11" s="15" t="s">
        <v>5</v>
      </c>
      <c r="B11" s="15" t="s">
        <v>132</v>
      </c>
      <c r="C11" s="103">
        <v>2486.8000000000002</v>
      </c>
      <c r="D11" s="103">
        <v>2600</v>
      </c>
      <c r="E11" s="100">
        <v>1700</v>
      </c>
      <c r="F11" s="101">
        <v>1396.6</v>
      </c>
      <c r="G11" s="96">
        <f>SUM(F11-E11)</f>
        <v>-303.40000000000009</v>
      </c>
      <c r="H11" s="96">
        <v>1358.8</v>
      </c>
      <c r="I11" s="96">
        <f t="shared" si="7"/>
        <v>82.152941176470591</v>
      </c>
      <c r="J11" s="96">
        <f t="shared" si="8"/>
        <v>54.640501849766764</v>
      </c>
      <c r="K11" s="33">
        <f t="shared" si="5"/>
        <v>53.715384615384608</v>
      </c>
      <c r="L11" s="99">
        <f t="shared" si="2"/>
        <v>37.799999999999955</v>
      </c>
      <c r="M11" s="99">
        <f t="shared" si="3"/>
        <v>2.7818663526641103</v>
      </c>
    </row>
    <row r="12" spans="1:16" ht="15.6" x14ac:dyDescent="0.3">
      <c r="A12" s="91" t="s">
        <v>6</v>
      </c>
      <c r="B12" s="91" t="s">
        <v>186</v>
      </c>
      <c r="C12" s="92">
        <f>(C13)</f>
        <v>275.3</v>
      </c>
      <c r="D12" s="92">
        <f>(D13)</f>
        <v>581</v>
      </c>
      <c r="E12" s="92">
        <f t="shared" ref="E12:H12" si="9">(E13)</f>
        <v>581</v>
      </c>
      <c r="F12" s="94">
        <f t="shared" si="9"/>
        <v>591.1</v>
      </c>
      <c r="G12" s="92">
        <f>(G13)</f>
        <v>10.100000000000023</v>
      </c>
      <c r="H12" s="92">
        <f t="shared" si="9"/>
        <v>265.2</v>
      </c>
      <c r="I12" s="92">
        <f t="shared" si="7"/>
        <v>101.73838209982789</v>
      </c>
      <c r="J12" s="92">
        <f t="shared" ref="J12:L12" si="10">(J13)</f>
        <v>96.331274972756987</v>
      </c>
      <c r="K12" s="92">
        <f t="shared" si="10"/>
        <v>101.73838209982789</v>
      </c>
      <c r="L12" s="92">
        <f t="shared" si="10"/>
        <v>325.90000000000003</v>
      </c>
      <c r="M12" s="95">
        <f t="shared" si="3"/>
        <v>122.88838612368025</v>
      </c>
    </row>
    <row r="13" spans="1:16" x14ac:dyDescent="0.25">
      <c r="A13" s="15" t="s">
        <v>7</v>
      </c>
      <c r="B13" s="15" t="s">
        <v>142</v>
      </c>
      <c r="C13" s="96">
        <v>275.3</v>
      </c>
      <c r="D13" s="96">
        <v>581</v>
      </c>
      <c r="E13" s="97">
        <v>581</v>
      </c>
      <c r="F13" s="98">
        <v>591.1</v>
      </c>
      <c r="G13" s="96">
        <f>SUM(F13-E13)</f>
        <v>10.100000000000023</v>
      </c>
      <c r="H13" s="96">
        <v>265.2</v>
      </c>
      <c r="I13" s="96">
        <f t="shared" si="7"/>
        <v>101.73838209982789</v>
      </c>
      <c r="J13" s="96">
        <f t="shared" ref="J13:J15" si="11">SUM(H13/C13*100)</f>
        <v>96.331274972756987</v>
      </c>
      <c r="K13" s="33">
        <f t="shared" ref="K13" si="12">SUM(F13/D13*100)</f>
        <v>101.73838209982789</v>
      </c>
      <c r="L13" s="99">
        <f t="shared" ref="L13" si="13">F13-H13</f>
        <v>325.90000000000003</v>
      </c>
      <c r="M13" s="99">
        <f t="shared" si="3"/>
        <v>122.88838612368025</v>
      </c>
    </row>
    <row r="14" spans="1:16" ht="16.5" customHeight="1" x14ac:dyDescent="0.3">
      <c r="A14" s="91" t="s">
        <v>18</v>
      </c>
      <c r="B14" s="91" t="s">
        <v>187</v>
      </c>
      <c r="C14" s="92">
        <f>SUM(C15+C24+C33+C34)</f>
        <v>12119.7</v>
      </c>
      <c r="D14" s="92">
        <f t="shared" ref="D14:F14" si="14">SUM(D15+D24+D33+D34)</f>
        <v>14341</v>
      </c>
      <c r="E14" s="93">
        <f>SUM(E15+E24+E33+E34)</f>
        <v>4127</v>
      </c>
      <c r="F14" s="94">
        <f t="shared" si="14"/>
        <v>4812.8</v>
      </c>
      <c r="G14" s="92">
        <f>SUM(G15+G24+G33+G34)</f>
        <v>685.80000000000018</v>
      </c>
      <c r="H14" s="92">
        <f>SUM(H15+H24+H33+H34)</f>
        <v>3292.7999999999997</v>
      </c>
      <c r="I14" s="92">
        <f t="shared" si="7"/>
        <v>116.61739762539376</v>
      </c>
      <c r="J14" s="92">
        <f t="shared" si="11"/>
        <v>27.168989331419091</v>
      </c>
      <c r="K14" s="50">
        <v>-2</v>
      </c>
      <c r="L14" s="95">
        <f>F14-H14</f>
        <v>1520.0000000000005</v>
      </c>
      <c r="M14" s="95">
        <f t="shared" si="3"/>
        <v>46.161321671525769</v>
      </c>
      <c r="P14" s="102"/>
    </row>
    <row r="15" spans="1:16" ht="16.5" customHeight="1" x14ac:dyDescent="0.3">
      <c r="A15" s="91" t="s">
        <v>20</v>
      </c>
      <c r="B15" s="91" t="s">
        <v>188</v>
      </c>
      <c r="C15" s="92">
        <f>SUM(C16+C17+C18+C19)</f>
        <v>1029.5</v>
      </c>
      <c r="D15" s="92">
        <f t="shared" ref="D15:F15" si="15">SUM(D16+D17+D18+D19)</f>
        <v>980</v>
      </c>
      <c r="E15" s="93">
        <f t="shared" si="15"/>
        <v>357</v>
      </c>
      <c r="F15" s="94">
        <f t="shared" si="15"/>
        <v>341.49999999999994</v>
      </c>
      <c r="G15" s="92">
        <f>SUM(G16+G17+G18+G19)</f>
        <v>-15.500000000000025</v>
      </c>
      <c r="H15" s="92">
        <f t="shared" ref="H15" si="16">SUM(H16+H17+H18+H19)</f>
        <v>345</v>
      </c>
      <c r="I15" s="92">
        <f>SUM(F15/E15*100)</f>
        <v>95.658263305322109</v>
      </c>
      <c r="J15" s="92">
        <f t="shared" si="11"/>
        <v>33.511413307430793</v>
      </c>
      <c r="K15" s="50">
        <f t="shared" ref="K15:K23" si="17">SUM(F15/D15*100)</f>
        <v>34.846938775510203</v>
      </c>
      <c r="L15" s="95">
        <f>F15-H15</f>
        <v>-3.5000000000000568</v>
      </c>
      <c r="M15" s="95">
        <f>(F15/H15*100)-100</f>
        <v>-1.0144927536232018</v>
      </c>
    </row>
    <row r="16" spans="1:16" ht="16.5" customHeight="1" x14ac:dyDescent="0.25">
      <c r="A16" s="15" t="s">
        <v>21</v>
      </c>
      <c r="B16" s="15" t="s">
        <v>10</v>
      </c>
      <c r="C16" s="96">
        <v>153.5</v>
      </c>
      <c r="D16" s="96">
        <v>100</v>
      </c>
      <c r="E16" s="100">
        <v>20</v>
      </c>
      <c r="F16" s="101">
        <v>34.799999999999997</v>
      </c>
      <c r="G16" s="96">
        <f t="shared" si="6"/>
        <v>14.799999999999997</v>
      </c>
      <c r="H16" s="96">
        <v>31.4</v>
      </c>
      <c r="I16" s="96">
        <f t="shared" ref="I16:I42" si="18">SUM(F16/E16*100)</f>
        <v>173.99999999999997</v>
      </c>
      <c r="J16" s="96">
        <f>SUM(H16/C16*100)</f>
        <v>20.45602605863192</v>
      </c>
      <c r="K16" s="33">
        <f t="shared" si="17"/>
        <v>34.799999999999997</v>
      </c>
      <c r="L16" s="99">
        <f>F16-H16</f>
        <v>3.3999999999999986</v>
      </c>
      <c r="M16" s="99">
        <f t="shared" si="3"/>
        <v>10.828025477707001</v>
      </c>
    </row>
    <row r="17" spans="1:13" ht="15" customHeight="1" x14ac:dyDescent="0.25">
      <c r="A17" s="15" t="s">
        <v>23</v>
      </c>
      <c r="B17" s="15" t="s">
        <v>173</v>
      </c>
      <c r="C17" s="96">
        <v>148</v>
      </c>
      <c r="D17" s="96">
        <v>150</v>
      </c>
      <c r="E17" s="97">
        <v>0</v>
      </c>
      <c r="F17" s="98">
        <v>0</v>
      </c>
      <c r="G17" s="96">
        <f t="shared" si="6"/>
        <v>0</v>
      </c>
      <c r="H17" s="96">
        <v>0</v>
      </c>
      <c r="I17" s="96">
        <v>0</v>
      </c>
      <c r="J17" s="96">
        <f t="shared" ref="J17:J23" si="19">SUM(H17/C17*100)</f>
        <v>0</v>
      </c>
      <c r="K17" s="33">
        <f t="shared" si="17"/>
        <v>0</v>
      </c>
      <c r="L17" s="99">
        <f t="shared" ref="L17:L23" si="20">F17-H17</f>
        <v>0</v>
      </c>
      <c r="M17" s="99">
        <v>0</v>
      </c>
    </row>
    <row r="18" spans="1:13" ht="30" customHeight="1" x14ac:dyDescent="0.25">
      <c r="A18" s="15" t="s">
        <v>25</v>
      </c>
      <c r="B18" s="16" t="s">
        <v>143</v>
      </c>
      <c r="C18" s="103">
        <v>355.9</v>
      </c>
      <c r="D18" s="103">
        <v>360</v>
      </c>
      <c r="E18" s="100">
        <v>12</v>
      </c>
      <c r="F18" s="101">
        <v>23.7</v>
      </c>
      <c r="G18" s="96">
        <f t="shared" si="6"/>
        <v>11.7</v>
      </c>
      <c r="H18" s="96">
        <v>8.9</v>
      </c>
      <c r="I18" s="96">
        <f t="shared" si="18"/>
        <v>197.5</v>
      </c>
      <c r="J18" s="96">
        <f t="shared" si="19"/>
        <v>2.5007024445068842</v>
      </c>
      <c r="K18" s="33">
        <f t="shared" si="17"/>
        <v>6.583333333333333</v>
      </c>
      <c r="L18" s="99">
        <f t="shared" si="20"/>
        <v>14.799999999999999</v>
      </c>
      <c r="M18" s="99">
        <v>0</v>
      </c>
    </row>
    <row r="19" spans="1:13" ht="27.6" customHeight="1" x14ac:dyDescent="0.25">
      <c r="A19" s="15" t="s">
        <v>26</v>
      </c>
      <c r="B19" s="16" t="s">
        <v>189</v>
      </c>
      <c r="C19" s="133">
        <f>SUM(C20:C23)</f>
        <v>372.1</v>
      </c>
      <c r="D19" s="133">
        <f>SUM(D20:D23)</f>
        <v>370</v>
      </c>
      <c r="E19" s="134">
        <f t="shared" ref="E19:F19" si="21">SUM(E20:E23)</f>
        <v>325</v>
      </c>
      <c r="F19" s="135">
        <f t="shared" si="21"/>
        <v>282.99999999999994</v>
      </c>
      <c r="G19" s="133">
        <f>SUM(G20:G23)</f>
        <v>-42.000000000000021</v>
      </c>
      <c r="H19" s="133">
        <f>SUM(H20:H23)</f>
        <v>304.7</v>
      </c>
      <c r="I19" s="96">
        <f t="shared" si="18"/>
        <v>87.076923076923066</v>
      </c>
      <c r="J19" s="96">
        <f t="shared" si="19"/>
        <v>81.88658962644449</v>
      </c>
      <c r="K19" s="33">
        <f t="shared" si="17"/>
        <v>76.48648648648647</v>
      </c>
      <c r="L19" s="99">
        <f t="shared" si="20"/>
        <v>-21.700000000000045</v>
      </c>
      <c r="M19" s="99">
        <f t="shared" si="3"/>
        <v>-7.1217591073186952</v>
      </c>
    </row>
    <row r="20" spans="1:13" ht="28.2" customHeight="1" x14ac:dyDescent="0.25">
      <c r="A20" s="15" t="s">
        <v>190</v>
      </c>
      <c r="B20" s="16" t="s">
        <v>144</v>
      </c>
      <c r="C20" s="103">
        <v>38.200000000000003</v>
      </c>
      <c r="D20" s="103">
        <v>40</v>
      </c>
      <c r="E20" s="100">
        <v>40</v>
      </c>
      <c r="F20" s="101">
        <v>38.6</v>
      </c>
      <c r="G20" s="96">
        <f t="shared" si="6"/>
        <v>-1.3999999999999986</v>
      </c>
      <c r="H20" s="96">
        <v>38.200000000000003</v>
      </c>
      <c r="I20" s="96">
        <f t="shared" si="18"/>
        <v>96.500000000000014</v>
      </c>
      <c r="J20" s="96">
        <f t="shared" si="19"/>
        <v>100</v>
      </c>
      <c r="K20" s="33">
        <f t="shared" si="17"/>
        <v>96.500000000000014</v>
      </c>
      <c r="L20" s="99">
        <f t="shared" si="20"/>
        <v>0.39999999999999858</v>
      </c>
      <c r="M20" s="99">
        <f t="shared" si="3"/>
        <v>1.0471204188481522</v>
      </c>
    </row>
    <row r="21" spans="1:13" ht="30" customHeight="1" x14ac:dyDescent="0.25">
      <c r="A21" s="15" t="s">
        <v>191</v>
      </c>
      <c r="B21" s="16" t="s">
        <v>133</v>
      </c>
      <c r="C21" s="103">
        <v>268.10000000000002</v>
      </c>
      <c r="D21" s="103">
        <v>270</v>
      </c>
      <c r="E21" s="100">
        <v>270</v>
      </c>
      <c r="F21" s="101">
        <v>207.2</v>
      </c>
      <c r="G21" s="96">
        <f t="shared" si="6"/>
        <v>-62.800000000000011</v>
      </c>
      <c r="H21" s="96">
        <v>245.2</v>
      </c>
      <c r="I21" s="96">
        <f t="shared" si="18"/>
        <v>76.740740740740733</v>
      </c>
      <c r="J21" s="96">
        <f t="shared" si="19"/>
        <v>91.458411040656458</v>
      </c>
      <c r="K21" s="33">
        <f t="shared" si="17"/>
        <v>76.740740740740733</v>
      </c>
      <c r="L21" s="99">
        <f t="shared" si="20"/>
        <v>-38</v>
      </c>
      <c r="M21" s="99">
        <f t="shared" si="3"/>
        <v>-15.497553017944526</v>
      </c>
    </row>
    <row r="22" spans="1:13" ht="18" customHeight="1" x14ac:dyDescent="0.25">
      <c r="A22" s="15" t="s">
        <v>192</v>
      </c>
      <c r="B22" s="16" t="s">
        <v>193</v>
      </c>
      <c r="C22" s="96">
        <v>30.1</v>
      </c>
      <c r="D22" s="96">
        <v>20</v>
      </c>
      <c r="E22" s="97">
        <v>5</v>
      </c>
      <c r="F22" s="98">
        <v>27.8</v>
      </c>
      <c r="G22" s="96">
        <f>SUM(F22-E22)</f>
        <v>22.8</v>
      </c>
      <c r="H22" s="96">
        <v>11.3</v>
      </c>
      <c r="I22" s="96">
        <f t="shared" si="18"/>
        <v>556</v>
      </c>
      <c r="J22" s="96">
        <f t="shared" si="19"/>
        <v>37.541528239202663</v>
      </c>
      <c r="K22" s="33">
        <f t="shared" si="17"/>
        <v>139</v>
      </c>
      <c r="L22" s="99">
        <f t="shared" si="20"/>
        <v>16.5</v>
      </c>
      <c r="M22" s="99">
        <f t="shared" si="3"/>
        <v>146.01769911504422</v>
      </c>
    </row>
    <row r="23" spans="1:13" ht="16.2" customHeight="1" x14ac:dyDescent="0.25">
      <c r="A23" s="15" t="s">
        <v>194</v>
      </c>
      <c r="B23" s="15" t="s">
        <v>166</v>
      </c>
      <c r="C23" s="103">
        <v>35.700000000000003</v>
      </c>
      <c r="D23" s="103">
        <v>40</v>
      </c>
      <c r="E23" s="100">
        <v>10</v>
      </c>
      <c r="F23" s="101">
        <v>9.4</v>
      </c>
      <c r="G23" s="96">
        <f>SUM(F23-E23)</f>
        <v>-0.59999999999999964</v>
      </c>
      <c r="H23" s="96">
        <v>10</v>
      </c>
      <c r="I23" s="96">
        <f t="shared" si="18"/>
        <v>94</v>
      </c>
      <c r="J23" s="96">
        <f t="shared" si="19"/>
        <v>28.011204481792717</v>
      </c>
      <c r="K23" s="33">
        <f t="shared" si="17"/>
        <v>23.5</v>
      </c>
      <c r="L23" s="99">
        <f t="shared" si="20"/>
        <v>-0.59999999999999964</v>
      </c>
      <c r="M23" s="99">
        <f t="shared" si="3"/>
        <v>-6</v>
      </c>
    </row>
    <row r="24" spans="1:13" ht="15.6" x14ac:dyDescent="0.3">
      <c r="A24" s="91" t="s">
        <v>28</v>
      </c>
      <c r="B24" s="91" t="s">
        <v>195</v>
      </c>
      <c r="C24" s="92">
        <f>C25+C30+C31</f>
        <v>10099.700000000001</v>
      </c>
      <c r="D24" s="92">
        <f t="shared" ref="D24" si="22">D25+D30+D31</f>
        <v>12471</v>
      </c>
      <c r="E24" s="93">
        <f>E25+E30+E31</f>
        <v>3570</v>
      </c>
      <c r="F24" s="94">
        <f>F25+F30+F31</f>
        <v>4081.3</v>
      </c>
      <c r="G24" s="92">
        <f>SUM(F24-E24)</f>
        <v>511.30000000000018</v>
      </c>
      <c r="H24" s="92">
        <f>H25+H30+H31</f>
        <v>2863.7</v>
      </c>
      <c r="I24" s="92">
        <f>SUM(F24/E24*100)</f>
        <v>114.32212885154063</v>
      </c>
      <c r="J24" s="92">
        <f>SUM(H24/C24*100)</f>
        <v>28.354307553689711</v>
      </c>
      <c r="K24" s="50">
        <f>SUM(F24/D24*100)</f>
        <v>32.726325074172081</v>
      </c>
      <c r="L24" s="95">
        <f>F24-H24</f>
        <v>1217.6000000000004</v>
      </c>
      <c r="M24" s="95">
        <f>(F24/H24*100)-100</f>
        <v>42.518420225582304</v>
      </c>
    </row>
    <row r="25" spans="1:13" ht="31.2" customHeight="1" x14ac:dyDescent="0.25">
      <c r="A25" s="15" t="s">
        <v>29</v>
      </c>
      <c r="B25" s="16" t="s">
        <v>196</v>
      </c>
      <c r="C25" s="103">
        <f t="shared" ref="C25:H25" si="23">SUM(C26:C29)</f>
        <v>6585.5</v>
      </c>
      <c r="D25" s="103">
        <f t="shared" si="23"/>
        <v>8751</v>
      </c>
      <c r="E25" s="104">
        <f t="shared" si="23"/>
        <v>2110</v>
      </c>
      <c r="F25" s="101">
        <f t="shared" si="23"/>
        <v>1932.4</v>
      </c>
      <c r="G25" s="103">
        <f t="shared" si="23"/>
        <v>-177.60000000000008</v>
      </c>
      <c r="H25" s="103">
        <f t="shared" si="23"/>
        <v>1450.1</v>
      </c>
      <c r="I25" s="96">
        <f>SUM(F25/E25*100)</f>
        <v>91.582938388625607</v>
      </c>
      <c r="J25" s="96">
        <f>SUM(H25/C25*100)</f>
        <v>22.019588489864095</v>
      </c>
      <c r="K25" s="33">
        <f>SUM(F25/D25*100)</f>
        <v>22.082047765969605</v>
      </c>
      <c r="L25" s="99">
        <f>F25-H25</f>
        <v>482.30000000000018</v>
      </c>
      <c r="M25" s="99">
        <f>(F25/H25*100)-100</f>
        <v>33.259775187918081</v>
      </c>
    </row>
    <row r="26" spans="1:13" ht="46.95" customHeight="1" x14ac:dyDescent="0.25">
      <c r="A26" s="105" t="s">
        <v>197</v>
      </c>
      <c r="B26" s="16" t="s">
        <v>135</v>
      </c>
      <c r="C26" s="136">
        <v>291.7</v>
      </c>
      <c r="D26" s="136">
        <v>423.1</v>
      </c>
      <c r="E26" s="100">
        <v>100</v>
      </c>
      <c r="F26" s="106">
        <v>94.4</v>
      </c>
      <c r="G26" s="96">
        <f t="shared" si="6"/>
        <v>-5.5999999999999943</v>
      </c>
      <c r="H26" s="96">
        <v>63.6</v>
      </c>
      <c r="I26" s="96">
        <f>SUM(F26/E26*100)</f>
        <v>94.4</v>
      </c>
      <c r="J26" s="96">
        <f t="shared" ref="J26:J34" si="24">SUM(H26/C26*100)</f>
        <v>21.803222488858417</v>
      </c>
      <c r="K26" s="33">
        <f t="shared" ref="K26:K34" si="25">SUM(F26/D26*100)</f>
        <v>22.311510281257384</v>
      </c>
      <c r="L26" s="99">
        <f>F26-H26</f>
        <v>30.800000000000004</v>
      </c>
      <c r="M26" s="99">
        <f>(F26/H26*100)-100</f>
        <v>48.427672955974856</v>
      </c>
    </row>
    <row r="27" spans="1:13" ht="15" customHeight="1" x14ac:dyDescent="0.25">
      <c r="A27" s="105" t="s">
        <v>198</v>
      </c>
      <c r="B27" s="15" t="s">
        <v>134</v>
      </c>
      <c r="C27" s="136">
        <v>2253.5</v>
      </c>
      <c r="D27" s="136">
        <v>3888.4</v>
      </c>
      <c r="E27" s="100">
        <v>950</v>
      </c>
      <c r="F27" s="106">
        <v>836.3</v>
      </c>
      <c r="G27" s="96">
        <f t="shared" si="6"/>
        <v>-113.70000000000005</v>
      </c>
      <c r="H27" s="96">
        <v>491.5</v>
      </c>
      <c r="I27" s="96">
        <f t="shared" si="18"/>
        <v>88.031578947368416</v>
      </c>
      <c r="J27" s="96">
        <f t="shared" si="24"/>
        <v>21.810516973596627</v>
      </c>
      <c r="K27" s="33">
        <f t="shared" si="25"/>
        <v>21.50756095051949</v>
      </c>
      <c r="L27" s="99">
        <f>F27-H27</f>
        <v>344.79999999999995</v>
      </c>
      <c r="M27" s="99">
        <f>(F27/H27*100)-100</f>
        <v>70.152594099694795</v>
      </c>
    </row>
    <row r="28" spans="1:13" ht="43.95" customHeight="1" x14ac:dyDescent="0.25">
      <c r="A28" s="105" t="s">
        <v>199</v>
      </c>
      <c r="B28" s="16" t="s">
        <v>145</v>
      </c>
      <c r="C28" s="136">
        <v>3192.4</v>
      </c>
      <c r="D28" s="136">
        <v>3629.5</v>
      </c>
      <c r="E28" s="100">
        <v>920</v>
      </c>
      <c r="F28" s="106">
        <v>877.3</v>
      </c>
      <c r="G28" s="96">
        <f t="shared" si="6"/>
        <v>-42.700000000000045</v>
      </c>
      <c r="H28" s="96">
        <v>765.4</v>
      </c>
      <c r="I28" s="96">
        <f>SUM(F28/E28*100)</f>
        <v>95.358695652173907</v>
      </c>
      <c r="J28" s="96">
        <f>SUM(H28/C28*100)</f>
        <v>23.975692269139202</v>
      </c>
      <c r="K28" s="33">
        <f t="shared" si="25"/>
        <v>24.171373467419755</v>
      </c>
      <c r="L28" s="99">
        <f t="shared" ref="L28:L34" si="26">F28-H28</f>
        <v>111.89999999999998</v>
      </c>
      <c r="M28" s="99">
        <f t="shared" ref="M28:M32" si="27">(F28/H28*100)-100</f>
        <v>14.619806637052505</v>
      </c>
    </row>
    <row r="29" spans="1:13" ht="17.399999999999999" customHeight="1" x14ac:dyDescent="0.25">
      <c r="A29" s="15" t="s">
        <v>200</v>
      </c>
      <c r="B29" s="16" t="s">
        <v>176</v>
      </c>
      <c r="C29" s="96">
        <v>847.9</v>
      </c>
      <c r="D29" s="96">
        <v>810</v>
      </c>
      <c r="E29" s="97">
        <v>140</v>
      </c>
      <c r="F29" s="98">
        <v>124.4</v>
      </c>
      <c r="G29" s="96">
        <f t="shared" si="6"/>
        <v>-15.599999999999994</v>
      </c>
      <c r="H29" s="96">
        <v>129.6</v>
      </c>
      <c r="I29" s="96">
        <v>0</v>
      </c>
      <c r="J29" s="96">
        <f>SUM(H29/C29*100)</f>
        <v>15.284821323269254</v>
      </c>
      <c r="K29" s="33">
        <f>SUM(F29/D29*100)</f>
        <v>15.358024691358024</v>
      </c>
      <c r="L29" s="99">
        <f t="shared" si="26"/>
        <v>-5.1999999999999886</v>
      </c>
      <c r="M29" s="99">
        <v>0</v>
      </c>
    </row>
    <row r="30" spans="1:13" x14ac:dyDescent="0.25">
      <c r="A30" s="15" t="s">
        <v>31</v>
      </c>
      <c r="B30" s="15" t="s">
        <v>201</v>
      </c>
      <c r="C30" s="103">
        <v>169.5</v>
      </c>
      <c r="D30" s="103">
        <v>150</v>
      </c>
      <c r="E30" s="100">
        <v>30</v>
      </c>
      <c r="F30" s="101">
        <v>52.6</v>
      </c>
      <c r="G30" s="96">
        <f t="shared" si="6"/>
        <v>22.6</v>
      </c>
      <c r="H30" s="96">
        <v>35</v>
      </c>
      <c r="I30" s="96">
        <f t="shared" si="18"/>
        <v>175.33333333333334</v>
      </c>
      <c r="J30" s="96">
        <f t="shared" si="24"/>
        <v>20.64896755162242</v>
      </c>
      <c r="K30" s="33">
        <f t="shared" si="25"/>
        <v>35.06666666666667</v>
      </c>
      <c r="L30" s="99">
        <f t="shared" si="26"/>
        <v>17.600000000000001</v>
      </c>
      <c r="M30" s="99">
        <f t="shared" si="27"/>
        <v>50.285714285714278</v>
      </c>
    </row>
    <row r="31" spans="1:13" ht="12.75" customHeight="1" x14ac:dyDescent="0.25">
      <c r="A31" s="15" t="s">
        <v>33</v>
      </c>
      <c r="B31" s="15" t="s">
        <v>202</v>
      </c>
      <c r="C31" s="103">
        <v>3344.7</v>
      </c>
      <c r="D31" s="103">
        <v>3570</v>
      </c>
      <c r="E31" s="100">
        <v>1430</v>
      </c>
      <c r="F31" s="101">
        <v>2096.3000000000002</v>
      </c>
      <c r="G31" s="96">
        <f>SUM(F31-E31)</f>
        <v>666.30000000000018</v>
      </c>
      <c r="H31" s="96">
        <v>1378.6</v>
      </c>
      <c r="I31" s="96">
        <f t="shared" si="18"/>
        <v>146.5944055944056</v>
      </c>
      <c r="J31" s="96">
        <f t="shared" si="24"/>
        <v>41.21744850061291</v>
      </c>
      <c r="K31" s="33">
        <f t="shared" si="25"/>
        <v>58.719887955182081</v>
      </c>
      <c r="L31" s="99">
        <f t="shared" si="26"/>
        <v>717.70000000000027</v>
      </c>
      <c r="M31" s="99">
        <f>(F31/H31*100)-100</f>
        <v>52.060060931379695</v>
      </c>
    </row>
    <row r="32" spans="1:13" ht="30" customHeight="1" x14ac:dyDescent="0.25">
      <c r="A32" s="15" t="s">
        <v>203</v>
      </c>
      <c r="B32" s="16" t="s">
        <v>204</v>
      </c>
      <c r="C32" s="103">
        <v>3195</v>
      </c>
      <c r="D32" s="103">
        <v>3430</v>
      </c>
      <c r="E32" s="100">
        <v>1400</v>
      </c>
      <c r="F32" s="101">
        <v>2077.5</v>
      </c>
      <c r="G32" s="96">
        <f t="shared" si="6"/>
        <v>677.5</v>
      </c>
      <c r="H32" s="96">
        <v>1368.5</v>
      </c>
      <c r="I32" s="96">
        <f t="shared" si="18"/>
        <v>148.39285714285714</v>
      </c>
      <c r="J32" s="96">
        <f t="shared" si="24"/>
        <v>42.832550860719877</v>
      </c>
      <c r="K32" s="33">
        <f t="shared" si="25"/>
        <v>60.568513119533527</v>
      </c>
      <c r="L32" s="99">
        <f t="shared" si="26"/>
        <v>709</v>
      </c>
      <c r="M32" s="99">
        <f t="shared" si="27"/>
        <v>51.808549506759221</v>
      </c>
    </row>
    <row r="33" spans="1:13" ht="37.950000000000003" customHeight="1" x14ac:dyDescent="0.3">
      <c r="A33" s="107" t="s">
        <v>34</v>
      </c>
      <c r="B33" s="108" t="s">
        <v>146</v>
      </c>
      <c r="C33" s="137">
        <v>274.2</v>
      </c>
      <c r="D33" s="137">
        <v>200</v>
      </c>
      <c r="E33" s="109">
        <v>50</v>
      </c>
      <c r="F33" s="110">
        <v>46.2</v>
      </c>
      <c r="G33" s="92">
        <f t="shared" si="6"/>
        <v>-3.7999999999999972</v>
      </c>
      <c r="H33" s="92">
        <v>65.099999999999994</v>
      </c>
      <c r="I33" s="92">
        <f t="shared" si="18"/>
        <v>92.4</v>
      </c>
      <c r="J33" s="92">
        <f t="shared" si="24"/>
        <v>23.741794310722099</v>
      </c>
      <c r="K33" s="50">
        <f t="shared" si="25"/>
        <v>23.1</v>
      </c>
      <c r="L33" s="95">
        <f>F33-H33</f>
        <v>-18.899999999999991</v>
      </c>
      <c r="M33" s="95">
        <f>(F33/H33*100)-100</f>
        <v>-29.032258064516114</v>
      </c>
    </row>
    <row r="34" spans="1:13" ht="15" customHeight="1" x14ac:dyDescent="0.3">
      <c r="A34" s="91" t="s">
        <v>36</v>
      </c>
      <c r="B34" s="91" t="s">
        <v>147</v>
      </c>
      <c r="C34" s="138">
        <v>716.3</v>
      </c>
      <c r="D34" s="138">
        <v>690</v>
      </c>
      <c r="E34" s="109">
        <v>150</v>
      </c>
      <c r="F34" s="110">
        <v>343.8</v>
      </c>
      <c r="G34" s="92">
        <f t="shared" si="6"/>
        <v>193.8</v>
      </c>
      <c r="H34" s="92">
        <v>19</v>
      </c>
      <c r="I34" s="92">
        <f t="shared" si="18"/>
        <v>229.20000000000002</v>
      </c>
      <c r="J34" s="92">
        <f t="shared" si="24"/>
        <v>2.6525198938992043</v>
      </c>
      <c r="K34" s="50">
        <f t="shared" si="25"/>
        <v>49.826086956521742</v>
      </c>
      <c r="L34" s="95">
        <f t="shared" si="26"/>
        <v>324.8</v>
      </c>
      <c r="M34" s="95">
        <f>(F34/H34*100)-100</f>
        <v>1709.4736842105262</v>
      </c>
    </row>
    <row r="35" spans="1:13" ht="48.6" customHeight="1" x14ac:dyDescent="0.3">
      <c r="A35" s="111" t="s">
        <v>38</v>
      </c>
      <c r="B35" s="139" t="s">
        <v>205</v>
      </c>
      <c r="C35" s="137">
        <v>521.6</v>
      </c>
      <c r="D35" s="137">
        <v>312</v>
      </c>
      <c r="E35" s="112">
        <v>82</v>
      </c>
      <c r="F35" s="110">
        <v>55.5</v>
      </c>
      <c r="G35" s="92">
        <f t="shared" si="6"/>
        <v>-26.5</v>
      </c>
      <c r="H35" s="140">
        <v>169.5</v>
      </c>
      <c r="I35" s="92">
        <f>SUM(F35/E35*100)</f>
        <v>67.682926829268297</v>
      </c>
      <c r="J35" s="92">
        <f>SUM(H35/C35*100)</f>
        <v>32.496165644171775</v>
      </c>
      <c r="K35" s="50">
        <f>SUM(F35/D35*100)</f>
        <v>17.78846153846154</v>
      </c>
      <c r="L35" s="95">
        <f>F35-H35</f>
        <v>-114</v>
      </c>
      <c r="M35" s="95">
        <f>(F35/H35*100)-100</f>
        <v>-67.256637168141594</v>
      </c>
    </row>
    <row r="36" spans="1:13" ht="13.5" customHeight="1" x14ac:dyDescent="0.25">
      <c r="A36" s="15" t="s">
        <v>244</v>
      </c>
      <c r="B36" s="17" t="s">
        <v>167</v>
      </c>
      <c r="C36" s="136">
        <v>340.8</v>
      </c>
      <c r="D36" s="136">
        <v>200</v>
      </c>
      <c r="E36" s="100">
        <v>50</v>
      </c>
      <c r="F36" s="101">
        <v>54</v>
      </c>
      <c r="G36" s="96">
        <f t="shared" si="6"/>
        <v>4</v>
      </c>
      <c r="H36" s="96">
        <v>133.69999999999999</v>
      </c>
      <c r="I36" s="96">
        <f t="shared" si="18"/>
        <v>108</v>
      </c>
      <c r="J36" s="96">
        <f t="shared" ref="J36:J46" si="28">SUM(H36/C36*100)</f>
        <v>39.231220657276985</v>
      </c>
      <c r="K36" s="33">
        <f t="shared" ref="K36:K46" si="29">SUM(F36/D36*100)</f>
        <v>27</v>
      </c>
      <c r="L36" s="99">
        <f>F36-H36</f>
        <v>-79.699999999999989</v>
      </c>
      <c r="M36" s="99">
        <f t="shared" ref="M36:M43" si="30">(F36/H36*100)-100</f>
        <v>-59.611069558713538</v>
      </c>
    </row>
    <row r="37" spans="1:13" ht="66.599999999999994" customHeight="1" x14ac:dyDescent="0.3">
      <c r="A37" s="91" t="s">
        <v>40</v>
      </c>
      <c r="B37" s="113" t="s">
        <v>206</v>
      </c>
      <c r="C37" s="141">
        <f>C6+C14+C35</f>
        <v>107413.2</v>
      </c>
      <c r="D37" s="141">
        <f t="shared" ref="D37" si="31">D6+D14+D35</f>
        <v>119624</v>
      </c>
      <c r="E37" s="142">
        <f>E6+E14+E35</f>
        <v>25595</v>
      </c>
      <c r="F37" s="143">
        <f>F6+F14+F35</f>
        <v>25326.699999999997</v>
      </c>
      <c r="G37" s="92">
        <f t="shared" si="6"/>
        <v>-268.30000000000291</v>
      </c>
      <c r="H37" s="141">
        <f>H6+H14+H35</f>
        <v>21605.399999999998</v>
      </c>
      <c r="I37" s="92">
        <f t="shared" si="18"/>
        <v>98.951748388357089</v>
      </c>
      <c r="J37" s="92">
        <f t="shared" si="28"/>
        <v>20.114287629453361</v>
      </c>
      <c r="K37" s="50">
        <f t="shared" si="29"/>
        <v>21.171922022336652</v>
      </c>
      <c r="L37" s="95">
        <f>F37-H37</f>
        <v>3721.2999999999993</v>
      </c>
      <c r="M37" s="95">
        <f t="shared" si="30"/>
        <v>17.223934757051481</v>
      </c>
    </row>
    <row r="38" spans="1:13" ht="15.6" x14ac:dyDescent="0.3">
      <c r="A38" s="91" t="s">
        <v>41</v>
      </c>
      <c r="B38" s="91" t="s">
        <v>207</v>
      </c>
      <c r="C38" s="92">
        <f>C39+C45</f>
        <v>53895.199999999997</v>
      </c>
      <c r="D38" s="92">
        <f>D39+D45</f>
        <v>72755.199999999997</v>
      </c>
      <c r="E38" s="93">
        <f>E39+E45</f>
        <v>15494.2</v>
      </c>
      <c r="F38" s="94">
        <f t="shared" ref="F38" si="32">F39+F45</f>
        <v>13992.400000000001</v>
      </c>
      <c r="G38" s="92">
        <f t="shared" si="6"/>
        <v>-1501.7999999999993</v>
      </c>
      <c r="H38" s="92">
        <f t="shared" ref="H38" si="33">H39+H45</f>
        <v>10866.1</v>
      </c>
      <c r="I38" s="92">
        <f t="shared" si="18"/>
        <v>90.307340811400408</v>
      </c>
      <c r="J38" s="92">
        <f t="shared" si="28"/>
        <v>20.161535721177398</v>
      </c>
      <c r="K38" s="50">
        <f t="shared" si="29"/>
        <v>19.232164848698101</v>
      </c>
      <c r="L38" s="95">
        <f t="shared" ref="L38:L43" si="34">F38-H38</f>
        <v>3126.3000000000011</v>
      </c>
      <c r="M38" s="95">
        <f t="shared" si="30"/>
        <v>28.771132236957158</v>
      </c>
    </row>
    <row r="39" spans="1:13" ht="33" customHeight="1" x14ac:dyDescent="0.3">
      <c r="A39" s="144" t="s">
        <v>42</v>
      </c>
      <c r="B39" s="108" t="s">
        <v>208</v>
      </c>
      <c r="C39" s="92">
        <f>C40+C41+C42+C43+C44</f>
        <v>49289.7</v>
      </c>
      <c r="D39" s="92">
        <f>D40+D41+D42+D43+D44</f>
        <v>54547.7</v>
      </c>
      <c r="E39" s="93">
        <f t="shared" ref="E39:F39" si="35">E40+E41+E42+E43+E44</f>
        <v>12834.5</v>
      </c>
      <c r="F39" s="94">
        <f t="shared" si="35"/>
        <v>12865.400000000001</v>
      </c>
      <c r="G39" s="92">
        <f t="shared" si="6"/>
        <v>30.900000000001455</v>
      </c>
      <c r="H39" s="92">
        <f t="shared" ref="H39" si="36">H40+H41+H42+H43+H44</f>
        <v>10810.5</v>
      </c>
      <c r="I39" s="92">
        <f t="shared" si="18"/>
        <v>100.24075733374889</v>
      </c>
      <c r="J39" s="92">
        <f t="shared" si="28"/>
        <v>21.932574148351485</v>
      </c>
      <c r="K39" s="50">
        <f t="shared" si="29"/>
        <v>23.585595726309272</v>
      </c>
      <c r="L39" s="95">
        <f t="shared" si="34"/>
        <v>2054.9000000000015</v>
      </c>
      <c r="M39" s="95">
        <f t="shared" si="30"/>
        <v>19.008371490680375</v>
      </c>
    </row>
    <row r="40" spans="1:13" ht="45.6" customHeight="1" x14ac:dyDescent="0.25">
      <c r="A40" s="15" t="s">
        <v>43</v>
      </c>
      <c r="B40" s="145" t="s">
        <v>209</v>
      </c>
      <c r="C40" s="136">
        <v>7767.3</v>
      </c>
      <c r="D40" s="136">
        <v>8289.1</v>
      </c>
      <c r="E40" s="100">
        <v>2416.6999999999998</v>
      </c>
      <c r="F40" s="106">
        <v>2461.3000000000002</v>
      </c>
      <c r="G40" s="96">
        <f t="shared" si="6"/>
        <v>44.600000000000364</v>
      </c>
      <c r="H40" s="96">
        <v>2369.6</v>
      </c>
      <c r="I40" s="96">
        <f t="shared" si="18"/>
        <v>101.84549178632021</v>
      </c>
      <c r="J40" s="96">
        <f t="shared" si="28"/>
        <v>30.507383518082214</v>
      </c>
      <c r="K40" s="33">
        <f t="shared" si="29"/>
        <v>29.693211566997626</v>
      </c>
      <c r="L40" s="99">
        <f t="shared" si="34"/>
        <v>91.700000000000273</v>
      </c>
      <c r="M40" s="99">
        <f t="shared" si="30"/>
        <v>3.8698514517218285</v>
      </c>
    </row>
    <row r="41" spans="1:13" ht="16.5" customHeight="1" x14ac:dyDescent="0.25">
      <c r="A41" s="15" t="s">
        <v>44</v>
      </c>
      <c r="B41" s="15" t="s">
        <v>210</v>
      </c>
      <c r="C41" s="103">
        <v>32462.6</v>
      </c>
      <c r="D41" s="103">
        <v>38419.599999999999</v>
      </c>
      <c r="E41" s="100">
        <v>9605.4</v>
      </c>
      <c r="F41" s="101">
        <v>9605.4</v>
      </c>
      <c r="G41" s="96">
        <f t="shared" si="6"/>
        <v>0</v>
      </c>
      <c r="H41" s="96">
        <v>7742.7</v>
      </c>
      <c r="I41" s="96">
        <f t="shared" si="18"/>
        <v>100</v>
      </c>
      <c r="J41" s="96">
        <f t="shared" si="28"/>
        <v>23.85113946510754</v>
      </c>
      <c r="K41" s="33">
        <f t="shared" si="29"/>
        <v>25.001301419067349</v>
      </c>
      <c r="L41" s="99">
        <f>F41-H41</f>
        <v>1862.6999999999998</v>
      </c>
      <c r="M41" s="99">
        <f t="shared" si="30"/>
        <v>24.057499321941961</v>
      </c>
    </row>
    <row r="42" spans="1:13" ht="31.2" customHeight="1" x14ac:dyDescent="0.25">
      <c r="A42" s="105" t="s">
        <v>46</v>
      </c>
      <c r="B42" s="16" t="s">
        <v>211</v>
      </c>
      <c r="C42" s="133">
        <v>360.2</v>
      </c>
      <c r="D42" s="133">
        <v>295.10000000000002</v>
      </c>
      <c r="E42" s="100">
        <v>73.7</v>
      </c>
      <c r="F42" s="106">
        <v>73.7</v>
      </c>
      <c r="G42" s="96">
        <f t="shared" si="6"/>
        <v>0</v>
      </c>
      <c r="H42" s="96">
        <v>90</v>
      </c>
      <c r="I42" s="96">
        <f t="shared" si="18"/>
        <v>100</v>
      </c>
      <c r="J42" s="96">
        <f t="shared" si="28"/>
        <v>24.986118822876179</v>
      </c>
      <c r="K42" s="33">
        <f t="shared" si="29"/>
        <v>24.97458488647916</v>
      </c>
      <c r="L42" s="99">
        <f t="shared" si="34"/>
        <v>-16.299999999999997</v>
      </c>
      <c r="M42" s="99">
        <f t="shared" si="30"/>
        <v>-18.111111111111114</v>
      </c>
    </row>
    <row r="43" spans="1:13" ht="45.6" customHeight="1" x14ac:dyDescent="0.25">
      <c r="A43" s="15" t="s">
        <v>47</v>
      </c>
      <c r="B43" s="145" t="s">
        <v>212</v>
      </c>
      <c r="C43" s="146">
        <v>127.4</v>
      </c>
      <c r="D43" s="146">
        <v>147.80000000000001</v>
      </c>
      <c r="E43" s="100">
        <v>37</v>
      </c>
      <c r="F43" s="106">
        <v>37</v>
      </c>
      <c r="G43" s="96">
        <f t="shared" si="6"/>
        <v>0</v>
      </c>
      <c r="H43" s="96">
        <v>32</v>
      </c>
      <c r="I43" s="96">
        <f>SUM(F43/E43*100)</f>
        <v>100</v>
      </c>
      <c r="J43" s="96">
        <f t="shared" si="28"/>
        <v>25.117739403453687</v>
      </c>
      <c r="K43" s="33">
        <f t="shared" si="29"/>
        <v>25.033829499323407</v>
      </c>
      <c r="L43" s="99">
        <f t="shared" si="34"/>
        <v>5</v>
      </c>
      <c r="M43" s="99">
        <f t="shared" si="30"/>
        <v>15.625</v>
      </c>
    </row>
    <row r="44" spans="1:13" ht="16.5" customHeight="1" x14ac:dyDescent="0.25">
      <c r="A44" s="15" t="s">
        <v>49</v>
      </c>
      <c r="B44" s="15" t="s">
        <v>213</v>
      </c>
      <c r="C44" s="103">
        <v>8572.2000000000007</v>
      </c>
      <c r="D44" s="103">
        <v>7396.1</v>
      </c>
      <c r="E44" s="100">
        <v>701.7</v>
      </c>
      <c r="F44" s="101">
        <v>688</v>
      </c>
      <c r="G44" s="96">
        <f>SUM(F44-E44)</f>
        <v>-13.700000000000045</v>
      </c>
      <c r="H44" s="96">
        <v>576.20000000000005</v>
      </c>
      <c r="I44" s="96">
        <f t="shared" ref="I44:I46" si="37">SUM(F44/E44*100)</f>
        <v>98.04759868889839</v>
      </c>
      <c r="J44" s="96">
        <f t="shared" si="28"/>
        <v>6.7217283777793329</v>
      </c>
      <c r="K44" s="33">
        <f t="shared" si="29"/>
        <v>9.3021998080069217</v>
      </c>
      <c r="L44" s="99">
        <f>F44-H44</f>
        <v>111.79999999999995</v>
      </c>
      <c r="M44" s="99">
        <f>(F44/H44*100)-100</f>
        <v>19.402985074626855</v>
      </c>
    </row>
    <row r="45" spans="1:13" ht="84.6" customHeight="1" x14ac:dyDescent="0.3">
      <c r="A45" s="107">
        <v>30</v>
      </c>
      <c r="B45" s="108" t="s">
        <v>214</v>
      </c>
      <c r="C45" s="92">
        <v>4605.5</v>
      </c>
      <c r="D45" s="92">
        <v>18207.5</v>
      </c>
      <c r="E45" s="93">
        <v>2659.7</v>
      </c>
      <c r="F45" s="94">
        <v>1127</v>
      </c>
      <c r="G45" s="92">
        <f t="shared" ref="G45:G46" si="38">SUM(F45-E45)</f>
        <v>-1532.6999999999998</v>
      </c>
      <c r="H45" s="92">
        <v>55.6</v>
      </c>
      <c r="I45" s="92">
        <f t="shared" si="37"/>
        <v>42.373199984960713</v>
      </c>
      <c r="J45" s="92">
        <f t="shared" si="28"/>
        <v>1.2072521984583651</v>
      </c>
      <c r="K45" s="50">
        <f t="shared" si="29"/>
        <v>6.1897569682823015</v>
      </c>
      <c r="L45" s="95">
        <f t="shared" ref="L45:L46" si="39">F45-H45</f>
        <v>1071.4000000000001</v>
      </c>
      <c r="M45" s="92" t="s">
        <v>320</v>
      </c>
    </row>
    <row r="46" spans="1:13" ht="15.6" x14ac:dyDescent="0.3">
      <c r="A46" s="18" t="s">
        <v>52</v>
      </c>
      <c r="B46" s="18" t="s">
        <v>215</v>
      </c>
      <c r="C46" s="114">
        <f>C37+C38</f>
        <v>161308.4</v>
      </c>
      <c r="D46" s="114">
        <f t="shared" ref="D46:H46" si="40">D37+D38</f>
        <v>192379.2</v>
      </c>
      <c r="E46" s="115">
        <f t="shared" si="40"/>
        <v>41089.199999999997</v>
      </c>
      <c r="F46" s="116">
        <f t="shared" si="40"/>
        <v>39319.1</v>
      </c>
      <c r="G46" s="92">
        <f t="shared" si="38"/>
        <v>-1770.0999999999985</v>
      </c>
      <c r="H46" s="114">
        <f t="shared" si="40"/>
        <v>32471.5</v>
      </c>
      <c r="I46" s="92">
        <f t="shared" si="37"/>
        <v>95.692055333274922</v>
      </c>
      <c r="J46" s="92">
        <f t="shared" si="28"/>
        <v>20.130073821326107</v>
      </c>
      <c r="K46" s="50">
        <f t="shared" si="29"/>
        <v>20.438332210550829</v>
      </c>
      <c r="L46" s="95">
        <f t="shared" si="39"/>
        <v>6847.5999999999985</v>
      </c>
      <c r="M46" s="95">
        <f t="shared" ref="M46" si="41">(F46/H46*100)-100</f>
        <v>21.088031042606588</v>
      </c>
    </row>
    <row r="48" spans="1:13" x14ac:dyDescent="0.25">
      <c r="K48" s="184"/>
      <c r="L48" s="184"/>
      <c r="M48" s="184"/>
    </row>
    <row r="49" spans="5:7" x14ac:dyDescent="0.25">
      <c r="E49" s="19"/>
      <c r="F49" s="19"/>
      <c r="G49" s="19"/>
    </row>
  </sheetData>
  <mergeCells count="12">
    <mergeCell ref="K48:M48"/>
    <mergeCell ref="C4:C5"/>
    <mergeCell ref="D4:D5"/>
    <mergeCell ref="E4:G4"/>
    <mergeCell ref="H4:H5"/>
    <mergeCell ref="I4:K4"/>
    <mergeCell ref="L1:M1"/>
    <mergeCell ref="A2:M2"/>
    <mergeCell ref="L3:M3"/>
    <mergeCell ref="A4:A5"/>
    <mergeCell ref="B4:B5"/>
    <mergeCell ref="L4:M4"/>
  </mergeCells>
  <phoneticPr fontId="0" type="noConversion"/>
  <pageMargins left="0" right="0" top="0.27559055118110237" bottom="0" header="0.51181102362204722" footer="0"/>
  <pageSetup paperSize="9" orientation="landscape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topLeftCell="B1" zoomScaleNormal="100" workbookViewId="0">
      <selection activeCell="B1" sqref="B1"/>
    </sheetView>
  </sheetViews>
  <sheetFormatPr defaultRowHeight="13.2" x14ac:dyDescent="0.25"/>
  <cols>
    <col min="1" max="1" width="5.109375" customWidth="1"/>
    <col min="4" max="4" width="7.44140625" customWidth="1"/>
    <col min="5" max="5" width="19.44140625" customWidth="1"/>
    <col min="6" max="6" width="12.6640625" customWidth="1"/>
    <col min="7" max="7" width="9.44140625" customWidth="1"/>
    <col min="8" max="8" width="9.5546875" customWidth="1"/>
    <col min="9" max="9" width="8.6640625" customWidth="1"/>
    <col min="10" max="10" width="10.6640625" customWidth="1"/>
  </cols>
  <sheetData>
    <row r="1" spans="1:11" ht="15" x14ac:dyDescent="0.25">
      <c r="A1" s="9"/>
      <c r="B1" s="9"/>
      <c r="C1" s="9"/>
      <c r="D1" s="9"/>
      <c r="E1" s="9"/>
      <c r="F1" s="9"/>
      <c r="G1" s="9"/>
      <c r="H1" s="9"/>
      <c r="I1" s="9"/>
      <c r="J1" s="10" t="s">
        <v>100</v>
      </c>
    </row>
    <row r="2" spans="1:11" ht="15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1" ht="15.6" x14ac:dyDescent="0.3">
      <c r="A3" s="168" t="s">
        <v>358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ht="15.6" x14ac:dyDescent="0.3">
      <c r="A4" s="168" t="s">
        <v>216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1" ht="15" x14ac:dyDescent="0.25">
      <c r="A5" s="9"/>
      <c r="B5" s="9"/>
      <c r="C5" s="9"/>
      <c r="D5" s="9"/>
      <c r="E5" s="9"/>
      <c r="F5" s="9"/>
      <c r="G5" s="9"/>
      <c r="H5" s="9"/>
      <c r="I5" s="173" t="s">
        <v>9</v>
      </c>
      <c r="J5" s="173"/>
    </row>
    <row r="6" spans="1:11" ht="15.75" customHeight="1" x14ac:dyDescent="0.25">
      <c r="A6" s="169" t="s">
        <v>217</v>
      </c>
      <c r="B6" s="176" t="s">
        <v>11</v>
      </c>
      <c r="C6" s="177"/>
      <c r="D6" s="177"/>
      <c r="E6" s="178"/>
      <c r="F6" s="169" t="s">
        <v>12</v>
      </c>
      <c r="G6" s="169" t="s">
        <v>138</v>
      </c>
      <c r="H6" s="171" t="s">
        <v>13</v>
      </c>
      <c r="I6" s="174" t="s">
        <v>8</v>
      </c>
      <c r="J6" s="175"/>
    </row>
    <row r="7" spans="1:11" ht="30.75" customHeight="1" x14ac:dyDescent="0.25">
      <c r="A7" s="170"/>
      <c r="B7" s="179"/>
      <c r="C7" s="180"/>
      <c r="D7" s="180"/>
      <c r="E7" s="181"/>
      <c r="F7" s="170"/>
      <c r="G7" s="170"/>
      <c r="H7" s="172"/>
      <c r="I7" s="23" t="s">
        <v>150</v>
      </c>
      <c r="J7" s="13" t="s">
        <v>151</v>
      </c>
    </row>
    <row r="8" spans="1:11" ht="15" x14ac:dyDescent="0.25">
      <c r="A8" s="24" t="s">
        <v>0</v>
      </c>
      <c r="B8" s="165" t="s">
        <v>14</v>
      </c>
      <c r="C8" s="166"/>
      <c r="D8" s="166"/>
      <c r="E8" s="167"/>
      <c r="F8" s="24">
        <v>156</v>
      </c>
      <c r="G8" s="24">
        <v>46.4</v>
      </c>
      <c r="H8" s="80">
        <v>46.2</v>
      </c>
      <c r="I8" s="26">
        <f t="shared" ref="I8:I48" si="0">SUM(H8/F8*100)</f>
        <v>29.615384615384617</v>
      </c>
      <c r="J8" s="26">
        <f t="shared" ref="J8:J48" si="1">SUM(H8/G8*100)</f>
        <v>99.568965517241395</v>
      </c>
    </row>
    <row r="9" spans="1:11" ht="15" x14ac:dyDescent="0.25">
      <c r="A9" s="24" t="s">
        <v>1</v>
      </c>
      <c r="B9" s="165" t="s">
        <v>15</v>
      </c>
      <c r="C9" s="166"/>
      <c r="D9" s="166"/>
      <c r="E9" s="167"/>
      <c r="F9" s="24">
        <v>107.8</v>
      </c>
      <c r="G9" s="24">
        <v>29.4</v>
      </c>
      <c r="H9" s="80">
        <v>30.3</v>
      </c>
      <c r="I9" s="26">
        <f t="shared" si="0"/>
        <v>28.107606679035253</v>
      </c>
      <c r="J9" s="26">
        <f t="shared" si="1"/>
        <v>103.06122448979593</v>
      </c>
    </row>
    <row r="10" spans="1:11" ht="15" x14ac:dyDescent="0.25">
      <c r="A10" s="24" t="s">
        <v>2</v>
      </c>
      <c r="B10" s="165" t="s">
        <v>177</v>
      </c>
      <c r="C10" s="166"/>
      <c r="D10" s="166"/>
      <c r="E10" s="167"/>
      <c r="F10" s="24">
        <v>96.2</v>
      </c>
      <c r="G10" s="24">
        <v>25.3</v>
      </c>
      <c r="H10" s="80">
        <v>24.1</v>
      </c>
      <c r="I10" s="26">
        <f t="shared" si="0"/>
        <v>25.051975051975049</v>
      </c>
      <c r="J10" s="26">
        <f t="shared" si="1"/>
        <v>95.256916996047437</v>
      </c>
    </row>
    <row r="11" spans="1:11" ht="15" x14ac:dyDescent="0.25">
      <c r="A11" s="24" t="s">
        <v>3</v>
      </c>
      <c r="B11" s="165" t="s">
        <v>16</v>
      </c>
      <c r="C11" s="166"/>
      <c r="D11" s="166"/>
      <c r="E11" s="167"/>
      <c r="F11" s="24">
        <v>48.4</v>
      </c>
      <c r="G11" s="24">
        <v>13.2</v>
      </c>
      <c r="H11" s="80">
        <v>11.9</v>
      </c>
      <c r="I11" s="26">
        <f t="shared" si="0"/>
        <v>24.586776859504134</v>
      </c>
      <c r="J11" s="26">
        <f t="shared" si="1"/>
        <v>90.151515151515156</v>
      </c>
    </row>
    <row r="12" spans="1:11" ht="15" x14ac:dyDescent="0.25">
      <c r="A12" s="24" t="s">
        <v>4</v>
      </c>
      <c r="B12" s="165" t="s">
        <v>178</v>
      </c>
      <c r="C12" s="166"/>
      <c r="D12" s="166"/>
      <c r="E12" s="167"/>
      <c r="F12" s="24">
        <v>172.5</v>
      </c>
      <c r="G12" s="24">
        <v>47.5</v>
      </c>
      <c r="H12" s="80">
        <v>52.6</v>
      </c>
      <c r="I12" s="26">
        <f t="shared" si="0"/>
        <v>30.492753623188406</v>
      </c>
      <c r="J12" s="26">
        <f t="shared" si="1"/>
        <v>110.73684210526315</v>
      </c>
    </row>
    <row r="13" spans="1:11" ht="15" x14ac:dyDescent="0.25">
      <c r="A13" s="24" t="s">
        <v>5</v>
      </c>
      <c r="B13" s="27" t="s">
        <v>17</v>
      </c>
      <c r="C13" s="9"/>
      <c r="D13" s="9"/>
      <c r="E13" s="28"/>
      <c r="F13" s="24">
        <v>225</v>
      </c>
      <c r="G13" s="24">
        <v>59</v>
      </c>
      <c r="H13" s="80">
        <v>58.8</v>
      </c>
      <c r="I13" s="26">
        <f t="shared" si="0"/>
        <v>26.133333333333329</v>
      </c>
      <c r="J13" s="26">
        <f t="shared" si="1"/>
        <v>99.66101694915254</v>
      </c>
      <c r="K13" s="3"/>
    </row>
    <row r="14" spans="1:11" ht="15" x14ac:dyDescent="0.25">
      <c r="A14" s="24" t="s">
        <v>6</v>
      </c>
      <c r="B14" s="165" t="s">
        <v>179</v>
      </c>
      <c r="C14" s="166"/>
      <c r="D14" s="166"/>
      <c r="E14" s="167"/>
      <c r="F14" s="24">
        <v>53.5</v>
      </c>
      <c r="G14" s="24">
        <v>14.4</v>
      </c>
      <c r="H14" s="80">
        <v>11.1</v>
      </c>
      <c r="I14" s="26">
        <f t="shared" si="0"/>
        <v>20.747663551401867</v>
      </c>
      <c r="J14" s="26">
        <f t="shared" si="1"/>
        <v>77.083333333333329</v>
      </c>
    </row>
    <row r="15" spans="1:11" ht="15" x14ac:dyDescent="0.25">
      <c r="A15" s="24" t="s">
        <v>7</v>
      </c>
      <c r="B15" s="165" t="s">
        <v>218</v>
      </c>
      <c r="C15" s="166"/>
      <c r="D15" s="166"/>
      <c r="E15" s="167"/>
      <c r="F15" s="24">
        <v>22.1</v>
      </c>
      <c r="G15" s="24">
        <v>5.7</v>
      </c>
      <c r="H15" s="80">
        <v>2.7</v>
      </c>
      <c r="I15" s="26">
        <f t="shared" si="0"/>
        <v>12.217194570135746</v>
      </c>
      <c r="J15" s="26">
        <f t="shared" si="1"/>
        <v>47.368421052631582</v>
      </c>
    </row>
    <row r="16" spans="1:11" ht="15" x14ac:dyDescent="0.25">
      <c r="A16" s="24" t="s">
        <v>18</v>
      </c>
      <c r="B16" s="165" t="s">
        <v>19</v>
      </c>
      <c r="C16" s="166"/>
      <c r="D16" s="166"/>
      <c r="E16" s="167"/>
      <c r="F16" s="24">
        <v>128.4</v>
      </c>
      <c r="G16" s="24">
        <v>34</v>
      </c>
      <c r="H16" s="80">
        <v>32.4</v>
      </c>
      <c r="I16" s="26">
        <f t="shared" si="0"/>
        <v>25.233644859813083</v>
      </c>
      <c r="J16" s="26">
        <f t="shared" si="1"/>
        <v>95.294117647058812</v>
      </c>
    </row>
    <row r="17" spans="1:11" ht="15" x14ac:dyDescent="0.25">
      <c r="A17" s="24" t="s">
        <v>20</v>
      </c>
      <c r="B17" s="165" t="s">
        <v>22</v>
      </c>
      <c r="C17" s="166"/>
      <c r="D17" s="166"/>
      <c r="E17" s="167"/>
      <c r="F17" s="24">
        <v>71.5</v>
      </c>
      <c r="G17" s="24">
        <v>18.899999999999999</v>
      </c>
      <c r="H17" s="80">
        <v>15.5</v>
      </c>
      <c r="I17" s="26">
        <f t="shared" si="0"/>
        <v>21.678321678321677</v>
      </c>
      <c r="J17" s="26">
        <f t="shared" si="1"/>
        <v>82.010582010582013</v>
      </c>
    </row>
    <row r="18" spans="1:11" ht="15" x14ac:dyDescent="0.25">
      <c r="A18" s="24" t="s">
        <v>21</v>
      </c>
      <c r="B18" s="165" t="s">
        <v>24</v>
      </c>
      <c r="C18" s="166"/>
      <c r="D18" s="166"/>
      <c r="E18" s="167"/>
      <c r="F18" s="24">
        <v>147.80000000000001</v>
      </c>
      <c r="G18" s="24">
        <v>38.4</v>
      </c>
      <c r="H18" s="80">
        <v>36.200000000000003</v>
      </c>
      <c r="I18" s="26">
        <f t="shared" si="0"/>
        <v>24.492557510148849</v>
      </c>
      <c r="J18" s="26">
        <f t="shared" si="1"/>
        <v>94.270833333333343</v>
      </c>
    </row>
    <row r="19" spans="1:11" ht="15" x14ac:dyDescent="0.25">
      <c r="A19" s="24" t="s">
        <v>23</v>
      </c>
      <c r="B19" s="165" t="s">
        <v>27</v>
      </c>
      <c r="C19" s="166"/>
      <c r="D19" s="166"/>
      <c r="E19" s="167"/>
      <c r="F19" s="24">
        <v>132.1</v>
      </c>
      <c r="G19" s="24">
        <v>34.299999999999997</v>
      </c>
      <c r="H19" s="80">
        <v>29.5</v>
      </c>
      <c r="I19" s="26">
        <f t="shared" si="0"/>
        <v>22.331566994700985</v>
      </c>
      <c r="J19" s="26">
        <f t="shared" si="1"/>
        <v>86.005830903790098</v>
      </c>
    </row>
    <row r="20" spans="1:11" ht="15" x14ac:dyDescent="0.25">
      <c r="A20" s="24" t="s">
        <v>25</v>
      </c>
      <c r="B20" s="165" t="s">
        <v>30</v>
      </c>
      <c r="C20" s="166"/>
      <c r="D20" s="166"/>
      <c r="E20" s="167"/>
      <c r="F20" s="24">
        <v>120.9</v>
      </c>
      <c r="G20" s="24">
        <v>32.6</v>
      </c>
      <c r="H20" s="80">
        <v>29.6</v>
      </c>
      <c r="I20" s="26">
        <f t="shared" si="0"/>
        <v>24.483043837882548</v>
      </c>
      <c r="J20" s="26">
        <f t="shared" si="1"/>
        <v>90.797546012269933</v>
      </c>
    </row>
    <row r="21" spans="1:11" ht="15" x14ac:dyDescent="0.25">
      <c r="A21" s="24" t="s">
        <v>26</v>
      </c>
      <c r="B21" s="165" t="s">
        <v>32</v>
      </c>
      <c r="C21" s="166"/>
      <c r="D21" s="166"/>
      <c r="E21" s="167"/>
      <c r="F21" s="24">
        <v>121.3</v>
      </c>
      <c r="G21" s="24">
        <v>31.2</v>
      </c>
      <c r="H21" s="80">
        <v>35.200000000000003</v>
      </c>
      <c r="I21" s="26">
        <f t="shared" si="0"/>
        <v>29.018961253091511</v>
      </c>
      <c r="J21" s="26">
        <f t="shared" si="1"/>
        <v>112.82051282051285</v>
      </c>
    </row>
    <row r="22" spans="1:11" ht="15" x14ac:dyDescent="0.25">
      <c r="A22" s="24" t="s">
        <v>28</v>
      </c>
      <c r="B22" s="165" t="s">
        <v>240</v>
      </c>
      <c r="C22" s="166"/>
      <c r="D22" s="166"/>
      <c r="E22" s="167"/>
      <c r="F22" s="24">
        <v>277.89999999999998</v>
      </c>
      <c r="G22" s="24">
        <v>73</v>
      </c>
      <c r="H22" s="80">
        <v>53.5</v>
      </c>
      <c r="I22" s="26">
        <f t="shared" ref="I22" si="2">SUM(H22/F22*100)</f>
        <v>19.25152932709608</v>
      </c>
      <c r="J22" s="26">
        <v>0</v>
      </c>
    </row>
    <row r="23" spans="1:11" ht="15" x14ac:dyDescent="0.25">
      <c r="A23" s="24" t="s">
        <v>29</v>
      </c>
      <c r="B23" s="165" t="s">
        <v>35</v>
      </c>
      <c r="C23" s="166"/>
      <c r="D23" s="166"/>
      <c r="E23" s="167"/>
      <c r="F23" s="24">
        <v>125.2</v>
      </c>
      <c r="G23" s="24">
        <v>33</v>
      </c>
      <c r="H23" s="80">
        <v>27.2</v>
      </c>
      <c r="I23" s="26">
        <f t="shared" si="0"/>
        <v>21.725239616613418</v>
      </c>
      <c r="J23" s="26">
        <f t="shared" si="1"/>
        <v>82.424242424242422</v>
      </c>
    </row>
    <row r="24" spans="1:11" ht="15" x14ac:dyDescent="0.25">
      <c r="A24" s="24" t="s">
        <v>31</v>
      </c>
      <c r="B24" s="165" t="s">
        <v>37</v>
      </c>
      <c r="C24" s="166"/>
      <c r="D24" s="166"/>
      <c r="E24" s="167"/>
      <c r="F24" s="24">
        <v>116.7</v>
      </c>
      <c r="G24" s="24">
        <v>30</v>
      </c>
      <c r="H24" s="80">
        <v>25.2</v>
      </c>
      <c r="I24" s="26">
        <f t="shared" si="0"/>
        <v>21.59383033419023</v>
      </c>
      <c r="J24" s="26">
        <f t="shared" si="1"/>
        <v>84</v>
      </c>
    </row>
    <row r="25" spans="1:11" ht="15" x14ac:dyDescent="0.25">
      <c r="A25" s="24" t="s">
        <v>33</v>
      </c>
      <c r="B25" s="165" t="s">
        <v>39</v>
      </c>
      <c r="C25" s="166"/>
      <c r="D25" s="166"/>
      <c r="E25" s="167"/>
      <c r="F25" s="24">
        <v>118.9</v>
      </c>
      <c r="G25" s="24">
        <v>31</v>
      </c>
      <c r="H25" s="80">
        <v>24.8</v>
      </c>
      <c r="I25" s="26">
        <f t="shared" si="0"/>
        <v>20.857863751051305</v>
      </c>
      <c r="J25" s="26">
        <v>0</v>
      </c>
    </row>
    <row r="26" spans="1:11" ht="15" x14ac:dyDescent="0.25">
      <c r="A26" s="24" t="s">
        <v>34</v>
      </c>
      <c r="B26" s="165" t="s">
        <v>45</v>
      </c>
      <c r="C26" s="166"/>
      <c r="D26" s="166"/>
      <c r="E26" s="167"/>
      <c r="F26" s="24">
        <v>117.3</v>
      </c>
      <c r="G26" s="24">
        <v>30</v>
      </c>
      <c r="H26" s="80">
        <v>25</v>
      </c>
      <c r="I26" s="26">
        <f t="shared" si="0"/>
        <v>21.312872975277067</v>
      </c>
      <c r="J26" s="26">
        <f t="shared" si="1"/>
        <v>83.333333333333343</v>
      </c>
    </row>
    <row r="27" spans="1:11" ht="15" x14ac:dyDescent="0.25">
      <c r="A27" s="24" t="s">
        <v>36</v>
      </c>
      <c r="B27" s="165" t="s">
        <v>48</v>
      </c>
      <c r="C27" s="166"/>
      <c r="D27" s="166"/>
      <c r="E27" s="167"/>
      <c r="F27" s="24">
        <v>152.69999999999999</v>
      </c>
      <c r="G27" s="24">
        <v>43</v>
      </c>
      <c r="H27" s="80">
        <v>27.9</v>
      </c>
      <c r="I27" s="26">
        <f t="shared" si="0"/>
        <v>18.27111984282908</v>
      </c>
      <c r="J27" s="26">
        <f t="shared" si="1"/>
        <v>64.883720930232556</v>
      </c>
      <c r="K27" s="3"/>
    </row>
    <row r="28" spans="1:11" ht="15" x14ac:dyDescent="0.25">
      <c r="A28" s="24" t="s">
        <v>38</v>
      </c>
      <c r="B28" s="165" t="s">
        <v>51</v>
      </c>
      <c r="C28" s="166"/>
      <c r="D28" s="166"/>
      <c r="E28" s="167"/>
      <c r="F28" s="24">
        <v>117.6</v>
      </c>
      <c r="G28" s="24">
        <v>35</v>
      </c>
      <c r="H28" s="80">
        <v>36.299999999999997</v>
      </c>
      <c r="I28" s="26">
        <f t="shared" si="0"/>
        <v>30.867346938775508</v>
      </c>
      <c r="J28" s="26">
        <f t="shared" si="1"/>
        <v>103.71428571428571</v>
      </c>
    </row>
    <row r="29" spans="1:11" ht="15" x14ac:dyDescent="0.25">
      <c r="A29" s="24" t="s">
        <v>40</v>
      </c>
      <c r="B29" s="165" t="s">
        <v>55</v>
      </c>
      <c r="C29" s="166"/>
      <c r="D29" s="166"/>
      <c r="E29" s="167"/>
      <c r="F29" s="24">
        <v>21.4</v>
      </c>
      <c r="G29" s="24">
        <v>5</v>
      </c>
      <c r="H29" s="80">
        <v>6.8</v>
      </c>
      <c r="I29" s="26">
        <f t="shared" si="0"/>
        <v>31.775700934579444</v>
      </c>
      <c r="J29" s="26">
        <f t="shared" si="1"/>
        <v>136</v>
      </c>
    </row>
    <row r="30" spans="1:11" ht="15" x14ac:dyDescent="0.25">
      <c r="A30" s="24" t="s">
        <v>41</v>
      </c>
      <c r="B30" s="165" t="s">
        <v>57</v>
      </c>
      <c r="C30" s="166"/>
      <c r="D30" s="166"/>
      <c r="E30" s="167"/>
      <c r="F30" s="24">
        <v>97.7</v>
      </c>
      <c r="G30" s="24">
        <v>15</v>
      </c>
      <c r="H30" s="80">
        <v>11.1</v>
      </c>
      <c r="I30" s="26">
        <f t="shared" si="0"/>
        <v>11.361310133060389</v>
      </c>
      <c r="J30" s="26">
        <f t="shared" si="1"/>
        <v>74</v>
      </c>
    </row>
    <row r="31" spans="1:11" ht="15" x14ac:dyDescent="0.25">
      <c r="A31" s="24" t="s">
        <v>42</v>
      </c>
      <c r="B31" s="165" t="s">
        <v>59</v>
      </c>
      <c r="C31" s="166"/>
      <c r="D31" s="166"/>
      <c r="E31" s="167"/>
      <c r="F31" s="24">
        <v>1</v>
      </c>
      <c r="G31" s="24">
        <v>0.2</v>
      </c>
      <c r="H31" s="80">
        <v>0</v>
      </c>
      <c r="I31" s="26">
        <f t="shared" si="0"/>
        <v>0</v>
      </c>
      <c r="J31" s="26">
        <f t="shared" si="1"/>
        <v>0</v>
      </c>
    </row>
    <row r="32" spans="1:11" ht="15" x14ac:dyDescent="0.25">
      <c r="A32" s="24" t="s">
        <v>43</v>
      </c>
      <c r="B32" s="192" t="s">
        <v>61</v>
      </c>
      <c r="C32" s="193"/>
      <c r="D32" s="193"/>
      <c r="E32" s="194"/>
      <c r="F32" s="24">
        <v>245.1</v>
      </c>
      <c r="G32" s="24">
        <v>61</v>
      </c>
      <c r="H32" s="80">
        <v>52.7</v>
      </c>
      <c r="I32" s="26">
        <f t="shared" si="0"/>
        <v>21.501427988576093</v>
      </c>
      <c r="J32" s="26">
        <f t="shared" si="1"/>
        <v>86.393442622950829</v>
      </c>
    </row>
    <row r="33" spans="1:10" ht="15" customHeight="1" x14ac:dyDescent="0.25">
      <c r="A33" s="24" t="s">
        <v>44</v>
      </c>
      <c r="B33" s="195" t="s">
        <v>63</v>
      </c>
      <c r="C33" s="196"/>
      <c r="D33" s="196"/>
      <c r="E33" s="197"/>
      <c r="F33" s="24">
        <v>7</v>
      </c>
      <c r="G33" s="24">
        <v>2</v>
      </c>
      <c r="H33" s="80">
        <v>2</v>
      </c>
      <c r="I33" s="26">
        <f t="shared" si="0"/>
        <v>28.571428571428569</v>
      </c>
      <c r="J33" s="26">
        <f t="shared" si="1"/>
        <v>100</v>
      </c>
    </row>
    <row r="34" spans="1:10" ht="14.4" customHeight="1" x14ac:dyDescent="0.25">
      <c r="A34" s="24" t="s">
        <v>46</v>
      </c>
      <c r="B34" s="165" t="s">
        <v>65</v>
      </c>
      <c r="C34" s="166"/>
      <c r="D34" s="166"/>
      <c r="E34" s="167"/>
      <c r="F34" s="24">
        <v>66.099999999999994</v>
      </c>
      <c r="G34" s="24">
        <v>16</v>
      </c>
      <c r="H34" s="80">
        <v>16.600000000000001</v>
      </c>
      <c r="I34" s="26">
        <f t="shared" si="0"/>
        <v>25.113464447806361</v>
      </c>
      <c r="J34" s="26">
        <f t="shared" si="1"/>
        <v>103.75000000000001</v>
      </c>
    </row>
    <row r="35" spans="1:10" ht="13.5" customHeight="1" x14ac:dyDescent="0.25">
      <c r="A35" s="24" t="s">
        <v>47</v>
      </c>
      <c r="B35" s="165" t="s">
        <v>67</v>
      </c>
      <c r="C35" s="166"/>
      <c r="D35" s="166"/>
      <c r="E35" s="167"/>
      <c r="F35" s="24">
        <v>82.8</v>
      </c>
      <c r="G35" s="24">
        <v>18</v>
      </c>
      <c r="H35" s="80">
        <v>18.5</v>
      </c>
      <c r="I35" s="26">
        <f t="shared" si="0"/>
        <v>22.342995169082126</v>
      </c>
      <c r="J35" s="26">
        <f t="shared" si="1"/>
        <v>102.77777777777777</v>
      </c>
    </row>
    <row r="36" spans="1:10" ht="13.5" customHeight="1" x14ac:dyDescent="0.25">
      <c r="A36" s="24" t="s">
        <v>49</v>
      </c>
      <c r="B36" s="165" t="s">
        <v>68</v>
      </c>
      <c r="C36" s="166"/>
      <c r="D36" s="166"/>
      <c r="E36" s="167"/>
      <c r="F36" s="24">
        <v>60</v>
      </c>
      <c r="G36" s="24">
        <v>15</v>
      </c>
      <c r="H36" s="80">
        <v>15</v>
      </c>
      <c r="I36" s="26">
        <f t="shared" si="0"/>
        <v>25</v>
      </c>
      <c r="J36" s="26">
        <f t="shared" si="1"/>
        <v>100</v>
      </c>
    </row>
    <row r="37" spans="1:10" ht="13.5" customHeight="1" x14ac:dyDescent="0.25">
      <c r="A37" s="24" t="s">
        <v>50</v>
      </c>
      <c r="B37" s="165" t="s">
        <v>69</v>
      </c>
      <c r="C37" s="166"/>
      <c r="D37" s="166"/>
      <c r="E37" s="167"/>
      <c r="F37" s="24">
        <v>2100</v>
      </c>
      <c r="G37" s="24">
        <v>514.4</v>
      </c>
      <c r="H37" s="80">
        <v>541.29999999999995</v>
      </c>
      <c r="I37" s="26">
        <f t="shared" si="0"/>
        <v>25.776190476190475</v>
      </c>
      <c r="J37" s="26">
        <f t="shared" si="1"/>
        <v>105.22939346811819</v>
      </c>
    </row>
    <row r="38" spans="1:10" ht="13.5" customHeight="1" x14ac:dyDescent="0.25">
      <c r="A38" s="24" t="s">
        <v>52</v>
      </c>
      <c r="B38" s="165" t="s">
        <v>70</v>
      </c>
      <c r="C38" s="166"/>
      <c r="D38" s="166"/>
      <c r="E38" s="167"/>
      <c r="F38" s="24">
        <v>9</v>
      </c>
      <c r="G38" s="24">
        <v>2</v>
      </c>
      <c r="H38" s="80">
        <v>0.8</v>
      </c>
      <c r="I38" s="26">
        <f t="shared" si="0"/>
        <v>8.8888888888888893</v>
      </c>
      <c r="J38" s="26">
        <f t="shared" si="1"/>
        <v>40</v>
      </c>
    </row>
    <row r="39" spans="1:10" ht="15" x14ac:dyDescent="0.25">
      <c r="A39" s="24" t="s">
        <v>53</v>
      </c>
      <c r="B39" s="165" t="s">
        <v>71</v>
      </c>
      <c r="C39" s="166"/>
      <c r="D39" s="166"/>
      <c r="E39" s="167"/>
      <c r="F39" s="24">
        <v>15.1</v>
      </c>
      <c r="G39" s="24">
        <v>3.2</v>
      </c>
      <c r="H39" s="80">
        <v>1.3</v>
      </c>
      <c r="I39" s="26">
        <f t="shared" si="0"/>
        <v>8.6092715231788084</v>
      </c>
      <c r="J39" s="26">
        <f t="shared" si="1"/>
        <v>40.625</v>
      </c>
    </row>
    <row r="40" spans="1:10" ht="15" x14ac:dyDescent="0.25">
      <c r="A40" s="24" t="s">
        <v>54</v>
      </c>
      <c r="B40" s="165" t="s">
        <v>72</v>
      </c>
      <c r="C40" s="166"/>
      <c r="D40" s="166"/>
      <c r="E40" s="167"/>
      <c r="F40" s="24">
        <v>391</v>
      </c>
      <c r="G40" s="24">
        <v>84</v>
      </c>
      <c r="H40" s="80">
        <v>106.7</v>
      </c>
      <c r="I40" s="26">
        <f t="shared" si="0"/>
        <v>27.289002557544755</v>
      </c>
      <c r="J40" s="26">
        <f t="shared" si="1"/>
        <v>127.02380952380952</v>
      </c>
    </row>
    <row r="41" spans="1:10" ht="15" x14ac:dyDescent="0.25">
      <c r="A41" s="24" t="s">
        <v>56</v>
      </c>
      <c r="B41" s="165" t="s">
        <v>219</v>
      </c>
      <c r="C41" s="166"/>
      <c r="D41" s="166"/>
      <c r="E41" s="167"/>
      <c r="F41" s="24">
        <v>3</v>
      </c>
      <c r="G41" s="24">
        <v>0.8</v>
      </c>
      <c r="H41" s="80">
        <v>2.6</v>
      </c>
      <c r="I41" s="26">
        <f t="shared" si="0"/>
        <v>86.666666666666671</v>
      </c>
      <c r="J41" s="26">
        <f t="shared" si="1"/>
        <v>325</v>
      </c>
    </row>
    <row r="42" spans="1:10" ht="15" x14ac:dyDescent="0.25">
      <c r="A42" s="24" t="s">
        <v>58</v>
      </c>
      <c r="B42" s="165" t="s">
        <v>73</v>
      </c>
      <c r="C42" s="166"/>
      <c r="D42" s="166"/>
      <c r="E42" s="167"/>
      <c r="F42" s="24">
        <v>3</v>
      </c>
      <c r="G42" s="24">
        <v>1</v>
      </c>
      <c r="H42" s="80">
        <v>0.4</v>
      </c>
      <c r="I42" s="26">
        <f t="shared" si="0"/>
        <v>13.333333333333334</v>
      </c>
      <c r="J42" s="26">
        <f t="shared" si="1"/>
        <v>40</v>
      </c>
    </row>
    <row r="43" spans="1:10" ht="15" x14ac:dyDescent="0.25">
      <c r="A43" s="24" t="s">
        <v>60</v>
      </c>
      <c r="B43" s="165" t="s">
        <v>220</v>
      </c>
      <c r="C43" s="166"/>
      <c r="D43" s="166"/>
      <c r="E43" s="167"/>
      <c r="F43" s="24">
        <v>24</v>
      </c>
      <c r="G43" s="24">
        <v>6</v>
      </c>
      <c r="H43" s="80">
        <v>2.2999999999999998</v>
      </c>
      <c r="I43" s="26">
        <f t="shared" si="0"/>
        <v>9.5833333333333321</v>
      </c>
      <c r="J43" s="26">
        <f t="shared" si="1"/>
        <v>38.333333333333329</v>
      </c>
    </row>
    <row r="44" spans="1:10" ht="15" x14ac:dyDescent="0.25">
      <c r="A44" s="24" t="s">
        <v>62</v>
      </c>
      <c r="B44" s="165" t="s">
        <v>74</v>
      </c>
      <c r="C44" s="166"/>
      <c r="D44" s="166"/>
      <c r="E44" s="167"/>
      <c r="F44" s="24">
        <v>3</v>
      </c>
      <c r="G44" s="24">
        <v>1</v>
      </c>
      <c r="H44" s="80">
        <v>0</v>
      </c>
      <c r="I44" s="26">
        <f t="shared" si="0"/>
        <v>0</v>
      </c>
      <c r="J44" s="26">
        <f t="shared" si="1"/>
        <v>0</v>
      </c>
    </row>
    <row r="45" spans="1:10" ht="15" x14ac:dyDescent="0.25">
      <c r="A45" s="24" t="s">
        <v>64</v>
      </c>
      <c r="B45" s="165" t="s">
        <v>75</v>
      </c>
      <c r="C45" s="166"/>
      <c r="D45" s="166"/>
      <c r="E45" s="167"/>
      <c r="F45" s="24">
        <v>12</v>
      </c>
      <c r="G45" s="24">
        <v>3</v>
      </c>
      <c r="H45" s="80">
        <v>0.8</v>
      </c>
      <c r="I45" s="26">
        <f t="shared" si="0"/>
        <v>6.666666666666667</v>
      </c>
      <c r="J45" s="29">
        <f t="shared" si="1"/>
        <v>26.666666666666668</v>
      </c>
    </row>
    <row r="46" spans="1:10" ht="15" x14ac:dyDescent="0.25">
      <c r="A46" s="24" t="s">
        <v>66</v>
      </c>
      <c r="B46" s="165" t="s">
        <v>76</v>
      </c>
      <c r="C46" s="166"/>
      <c r="D46" s="166"/>
      <c r="E46" s="167"/>
      <c r="F46" s="24">
        <v>1736.7</v>
      </c>
      <c r="G46" s="24">
        <v>415</v>
      </c>
      <c r="H46" s="80">
        <v>297.3</v>
      </c>
      <c r="I46" s="26">
        <f t="shared" si="0"/>
        <v>17.118673346001039</v>
      </c>
      <c r="J46" s="29">
        <f t="shared" si="1"/>
        <v>71.638554216867462</v>
      </c>
    </row>
    <row r="47" spans="1:10" ht="15" x14ac:dyDescent="0.25">
      <c r="A47" s="80" t="s">
        <v>241</v>
      </c>
      <c r="B47" s="165" t="s">
        <v>77</v>
      </c>
      <c r="C47" s="166"/>
      <c r="D47" s="166"/>
      <c r="E47" s="167"/>
      <c r="F47" s="24">
        <v>1</v>
      </c>
      <c r="G47" s="24">
        <v>0.5</v>
      </c>
      <c r="H47" s="80">
        <v>0</v>
      </c>
      <c r="I47" s="26">
        <f t="shared" ref="I47" si="3">SUM(H47/F47*100)</f>
        <v>0</v>
      </c>
      <c r="J47" s="29">
        <f>SUM(H47/G47*100)</f>
        <v>0</v>
      </c>
    </row>
    <row r="48" spans="1:10" ht="15" x14ac:dyDescent="0.25">
      <c r="A48" s="24" t="s">
        <v>242</v>
      </c>
      <c r="B48" s="165" t="s">
        <v>78</v>
      </c>
      <c r="C48" s="166"/>
      <c r="D48" s="166"/>
      <c r="E48" s="167"/>
      <c r="F48" s="24">
        <v>819.2</v>
      </c>
      <c r="G48" s="24">
        <v>141.6</v>
      </c>
      <c r="H48" s="80">
        <v>125.8</v>
      </c>
      <c r="I48" s="26">
        <f t="shared" si="0"/>
        <v>15.3564453125</v>
      </c>
      <c r="J48" s="29">
        <f t="shared" si="1"/>
        <v>88.841807909604526</v>
      </c>
    </row>
    <row r="49" spans="1:10" ht="15.6" x14ac:dyDescent="0.3">
      <c r="A49" s="30"/>
      <c r="B49" s="182" t="s">
        <v>79</v>
      </c>
      <c r="C49" s="182"/>
      <c r="D49" s="182"/>
      <c r="E49" s="183"/>
      <c r="F49" s="50">
        <f>SUM(F8:F48)</f>
        <v>8327.9</v>
      </c>
      <c r="G49" s="50">
        <f>SUM(G8:G48)</f>
        <v>2010</v>
      </c>
      <c r="H49" s="50">
        <f>SUM(H8:H48)</f>
        <v>1837.9999999999998</v>
      </c>
      <c r="I49" s="164">
        <f>SUM(H49/F49*100)</f>
        <v>22.070389894211022</v>
      </c>
      <c r="J49" s="164">
        <f>SUM(H49/G49*100)</f>
        <v>91.442786069651731</v>
      </c>
    </row>
    <row r="52" spans="1:10" x14ac:dyDescent="0.25">
      <c r="F52" s="2"/>
      <c r="G52" s="2"/>
    </row>
  </sheetData>
  <mergeCells count="50">
    <mergeCell ref="B29:E29"/>
    <mergeCell ref="B34:E34"/>
    <mergeCell ref="B20:E20"/>
    <mergeCell ref="B21:E21"/>
    <mergeCell ref="B16:E16"/>
    <mergeCell ref="B17:E17"/>
    <mergeCell ref="B19:E19"/>
    <mergeCell ref="B25:E25"/>
    <mergeCell ref="B26:E26"/>
    <mergeCell ref="B27:E27"/>
    <mergeCell ref="B28:E28"/>
    <mergeCell ref="B30:E30"/>
    <mergeCell ref="B31:E31"/>
    <mergeCell ref="B32:E32"/>
    <mergeCell ref="B33:E33"/>
    <mergeCell ref="A3:J3"/>
    <mergeCell ref="A4:J4"/>
    <mergeCell ref="B6:E7"/>
    <mergeCell ref="F6:F7"/>
    <mergeCell ref="G6:G7"/>
    <mergeCell ref="H6:H7"/>
    <mergeCell ref="I6:J6"/>
    <mergeCell ref="I5:J5"/>
    <mergeCell ref="A6:A7"/>
    <mergeCell ref="B8:E8"/>
    <mergeCell ref="B9:E9"/>
    <mergeCell ref="B10:E10"/>
    <mergeCell ref="B11:E11"/>
    <mergeCell ref="B12:E12"/>
    <mergeCell ref="B14:E14"/>
    <mergeCell ref="B15:E15"/>
    <mergeCell ref="B18:E18"/>
    <mergeCell ref="B23:E23"/>
    <mergeCell ref="B24:E24"/>
    <mergeCell ref="B22:E22"/>
    <mergeCell ref="B35:E35"/>
    <mergeCell ref="B36:E36"/>
    <mergeCell ref="B37:E37"/>
    <mergeCell ref="B38:E38"/>
    <mergeCell ref="B39:E39"/>
    <mergeCell ref="B49:E49"/>
    <mergeCell ref="B45:E45"/>
    <mergeCell ref="B46:E46"/>
    <mergeCell ref="B48:E48"/>
    <mergeCell ref="B40:E40"/>
    <mergeCell ref="B41:E41"/>
    <mergeCell ref="B42:E42"/>
    <mergeCell ref="B43:E43"/>
    <mergeCell ref="B44:E44"/>
    <mergeCell ref="B47:E47"/>
  </mergeCells>
  <phoneticPr fontId="2" type="noConversion"/>
  <pageMargins left="1.1023622047244095" right="0.55118110236220474" top="0.6692913385826772" bottom="0.15748031496062992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41"/>
  <sheetViews>
    <sheetView zoomScaleNormal="100" workbookViewId="0"/>
  </sheetViews>
  <sheetFormatPr defaultRowHeight="13.2" x14ac:dyDescent="0.25"/>
  <cols>
    <col min="1" max="1" width="5.109375" customWidth="1"/>
    <col min="4" max="4" width="7.44140625" customWidth="1"/>
    <col min="5" max="5" width="17.88671875" customWidth="1"/>
    <col min="6" max="6" width="13" customWidth="1"/>
    <col min="7" max="7" width="10.44140625" customWidth="1"/>
    <col min="8" max="8" width="9.88671875" customWidth="1"/>
    <col min="9" max="9" width="9.33203125" customWidth="1"/>
    <col min="10" max="10" width="10.33203125" customWidth="1"/>
  </cols>
  <sheetData>
    <row r="1" spans="1:10" ht="15" x14ac:dyDescent="0.25">
      <c r="A1" s="9"/>
      <c r="B1" s="9"/>
      <c r="C1" s="9"/>
      <c r="D1" s="9"/>
      <c r="E1" s="9"/>
      <c r="F1" s="9"/>
      <c r="G1" s="9"/>
      <c r="H1" s="9"/>
      <c r="I1" s="9"/>
      <c r="J1" s="9" t="s">
        <v>101</v>
      </c>
    </row>
    <row r="2" spans="1:10" ht="15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6" x14ac:dyDescent="0.3">
      <c r="A3" s="168" t="s">
        <v>357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5.6" x14ac:dyDescent="0.3">
      <c r="A4" s="168" t="s">
        <v>80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5.6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" x14ac:dyDescent="0.25">
      <c r="A6" s="9"/>
      <c r="B6" s="9"/>
      <c r="C6" s="9"/>
      <c r="D6" s="9"/>
      <c r="E6" s="9"/>
      <c r="F6" s="9"/>
      <c r="G6" s="9"/>
      <c r="H6" s="9"/>
      <c r="I6" s="173" t="s">
        <v>81</v>
      </c>
      <c r="J6" s="173"/>
    </row>
    <row r="7" spans="1:10" ht="23.25" customHeight="1" x14ac:dyDescent="0.25">
      <c r="A7" s="21" t="s">
        <v>148</v>
      </c>
      <c r="B7" s="176" t="s">
        <v>11</v>
      </c>
      <c r="C7" s="177"/>
      <c r="D7" s="177"/>
      <c r="E7" s="178"/>
      <c r="F7" s="169" t="s">
        <v>12</v>
      </c>
      <c r="G7" s="169" t="s">
        <v>138</v>
      </c>
      <c r="H7" s="171" t="s">
        <v>13</v>
      </c>
      <c r="I7" s="174" t="s">
        <v>8</v>
      </c>
      <c r="J7" s="175"/>
    </row>
    <row r="8" spans="1:10" ht="20.25" customHeight="1" x14ac:dyDescent="0.25">
      <c r="A8" s="22" t="s">
        <v>149</v>
      </c>
      <c r="B8" s="179"/>
      <c r="C8" s="180"/>
      <c r="D8" s="180"/>
      <c r="E8" s="181"/>
      <c r="F8" s="170"/>
      <c r="G8" s="170"/>
      <c r="H8" s="172"/>
      <c r="I8" s="23" t="s">
        <v>150</v>
      </c>
      <c r="J8" s="13" t="s">
        <v>151</v>
      </c>
    </row>
    <row r="9" spans="1:10" ht="15" x14ac:dyDescent="0.25">
      <c r="A9" s="24" t="s">
        <v>0</v>
      </c>
      <c r="B9" s="30" t="s">
        <v>14</v>
      </c>
      <c r="C9" s="31"/>
      <c r="D9" s="31"/>
      <c r="E9" s="32"/>
      <c r="F9" s="24">
        <v>4.0999999999999996</v>
      </c>
      <c r="G9" s="24">
        <v>1</v>
      </c>
      <c r="H9" s="24">
        <v>1.2</v>
      </c>
      <c r="I9" s="26">
        <f t="shared" ref="I9:I38" si="0">SUM(H9/F9*100)</f>
        <v>29.268292682926834</v>
      </c>
      <c r="J9" s="26">
        <f t="shared" ref="J9:J38" si="1">SUM(H9/G9*100)</f>
        <v>120</v>
      </c>
    </row>
    <row r="10" spans="1:10" ht="15" x14ac:dyDescent="0.25">
      <c r="A10" s="24" t="s">
        <v>1</v>
      </c>
      <c r="B10" s="30" t="s">
        <v>15</v>
      </c>
      <c r="C10" s="31"/>
      <c r="D10" s="31"/>
      <c r="E10" s="32"/>
      <c r="F10" s="24">
        <v>10.9</v>
      </c>
      <c r="G10" s="24">
        <v>2.5</v>
      </c>
      <c r="H10" s="24">
        <v>2.8</v>
      </c>
      <c r="I10" s="26">
        <f t="shared" si="0"/>
        <v>25.688073394495408</v>
      </c>
      <c r="J10" s="26">
        <f t="shared" si="1"/>
        <v>111.99999999999999</v>
      </c>
    </row>
    <row r="11" spans="1:10" ht="15" x14ac:dyDescent="0.25">
      <c r="A11" s="24" t="s">
        <v>2</v>
      </c>
      <c r="B11" s="30" t="s">
        <v>82</v>
      </c>
      <c r="C11" s="31"/>
      <c r="D11" s="31"/>
      <c r="E11" s="32"/>
      <c r="F11" s="24">
        <v>2.7</v>
      </c>
      <c r="G11" s="24">
        <v>0.7</v>
      </c>
      <c r="H11" s="24">
        <v>0.5</v>
      </c>
      <c r="I11" s="26">
        <f t="shared" si="0"/>
        <v>18.518518518518519</v>
      </c>
      <c r="J11" s="26">
        <f t="shared" si="1"/>
        <v>71.428571428571431</v>
      </c>
    </row>
    <row r="12" spans="1:10" ht="15" x14ac:dyDescent="0.25">
      <c r="A12" s="24" t="s">
        <v>3</v>
      </c>
      <c r="B12" s="165" t="s">
        <v>16</v>
      </c>
      <c r="C12" s="166"/>
      <c r="D12" s="166"/>
      <c r="E12" s="167"/>
      <c r="F12" s="24">
        <v>0.4</v>
      </c>
      <c r="G12" s="24">
        <v>0.1</v>
      </c>
      <c r="H12" s="24">
        <v>0</v>
      </c>
      <c r="I12" s="26">
        <f t="shared" si="0"/>
        <v>0</v>
      </c>
      <c r="J12" s="26">
        <f t="shared" si="1"/>
        <v>0</v>
      </c>
    </row>
    <row r="13" spans="1:10" ht="15" x14ac:dyDescent="0.25">
      <c r="A13" s="24" t="s">
        <v>4</v>
      </c>
      <c r="B13" s="165" t="s">
        <v>17</v>
      </c>
      <c r="C13" s="166"/>
      <c r="D13" s="166"/>
      <c r="E13" s="167"/>
      <c r="F13" s="24">
        <v>12</v>
      </c>
      <c r="G13" s="24">
        <v>3</v>
      </c>
      <c r="H13" s="24">
        <v>1.9</v>
      </c>
      <c r="I13" s="26">
        <f t="shared" si="0"/>
        <v>15.833333333333332</v>
      </c>
      <c r="J13" s="26">
        <f t="shared" si="1"/>
        <v>63.333333333333329</v>
      </c>
    </row>
    <row r="14" spans="1:10" ht="15" x14ac:dyDescent="0.25">
      <c r="A14" s="24" t="s">
        <v>5</v>
      </c>
      <c r="B14" s="165" t="s">
        <v>178</v>
      </c>
      <c r="C14" s="166"/>
      <c r="D14" s="166"/>
      <c r="E14" s="167"/>
      <c r="F14" s="24">
        <v>9</v>
      </c>
      <c r="G14" s="24">
        <v>2</v>
      </c>
      <c r="H14" s="24">
        <v>2.2000000000000002</v>
      </c>
      <c r="I14" s="26">
        <f t="shared" si="0"/>
        <v>24.444444444444446</v>
      </c>
      <c r="J14" s="26">
        <f t="shared" si="1"/>
        <v>110.00000000000001</v>
      </c>
    </row>
    <row r="15" spans="1:10" ht="15" x14ac:dyDescent="0.25">
      <c r="A15" s="24" t="s">
        <v>6</v>
      </c>
      <c r="B15" s="165" t="s">
        <v>179</v>
      </c>
      <c r="C15" s="166"/>
      <c r="D15" s="166"/>
      <c r="E15" s="167"/>
      <c r="F15" s="24">
        <v>2.5</v>
      </c>
      <c r="G15" s="24">
        <v>0.7</v>
      </c>
      <c r="H15" s="24">
        <v>0.1</v>
      </c>
      <c r="I15" s="26">
        <f>SUM(H15/F15*100)</f>
        <v>4</v>
      </c>
      <c r="J15" s="26">
        <f t="shared" si="1"/>
        <v>14.285714285714288</v>
      </c>
    </row>
    <row r="16" spans="1:10" ht="15" x14ac:dyDescent="0.25">
      <c r="A16" s="24" t="s">
        <v>7</v>
      </c>
      <c r="B16" s="165" t="s">
        <v>218</v>
      </c>
      <c r="C16" s="166"/>
      <c r="D16" s="166"/>
      <c r="E16" s="167"/>
      <c r="F16" s="24">
        <v>2</v>
      </c>
      <c r="G16" s="24">
        <v>0.5</v>
      </c>
      <c r="H16" s="24">
        <v>1</v>
      </c>
      <c r="I16" s="26">
        <f>SUM(H16/F16*100)</f>
        <v>50</v>
      </c>
      <c r="J16" s="26">
        <f t="shared" ref="J16" si="2">SUM(H16/G16*100)</f>
        <v>200</v>
      </c>
    </row>
    <row r="17" spans="1:10" ht="15" x14ac:dyDescent="0.25">
      <c r="A17" s="24" t="s">
        <v>18</v>
      </c>
      <c r="B17" s="165" t="s">
        <v>19</v>
      </c>
      <c r="C17" s="166"/>
      <c r="D17" s="166"/>
      <c r="E17" s="167"/>
      <c r="F17" s="24">
        <v>5</v>
      </c>
      <c r="G17" s="24">
        <v>1.5</v>
      </c>
      <c r="H17" s="24">
        <v>1.4</v>
      </c>
      <c r="I17" s="26">
        <f t="shared" si="0"/>
        <v>27.999999999999996</v>
      </c>
      <c r="J17" s="26">
        <f t="shared" si="1"/>
        <v>93.333333333333329</v>
      </c>
    </row>
    <row r="18" spans="1:10" ht="15" x14ac:dyDescent="0.25">
      <c r="A18" s="24" t="s">
        <v>20</v>
      </c>
      <c r="B18" s="165" t="s">
        <v>22</v>
      </c>
      <c r="C18" s="166"/>
      <c r="D18" s="166"/>
      <c r="E18" s="167"/>
      <c r="F18" s="24">
        <v>8.1999999999999993</v>
      </c>
      <c r="G18" s="24">
        <v>2</v>
      </c>
      <c r="H18" s="24">
        <v>3</v>
      </c>
      <c r="I18" s="26">
        <f t="shared" si="0"/>
        <v>36.585365853658544</v>
      </c>
      <c r="J18" s="26">
        <f t="shared" si="1"/>
        <v>150</v>
      </c>
    </row>
    <row r="19" spans="1:10" ht="15" x14ac:dyDescent="0.25">
      <c r="A19" s="24" t="s">
        <v>21</v>
      </c>
      <c r="B19" s="165" t="s">
        <v>24</v>
      </c>
      <c r="C19" s="166"/>
      <c r="D19" s="166"/>
      <c r="E19" s="167"/>
      <c r="F19" s="24">
        <v>5</v>
      </c>
      <c r="G19" s="24">
        <v>1.2</v>
      </c>
      <c r="H19" s="24">
        <v>1.5</v>
      </c>
      <c r="I19" s="26">
        <f t="shared" si="0"/>
        <v>30</v>
      </c>
      <c r="J19" s="26">
        <f t="shared" si="1"/>
        <v>125</v>
      </c>
    </row>
    <row r="20" spans="1:10" ht="15" x14ac:dyDescent="0.25">
      <c r="A20" s="24" t="s">
        <v>23</v>
      </c>
      <c r="B20" s="165" t="s">
        <v>27</v>
      </c>
      <c r="C20" s="166"/>
      <c r="D20" s="166"/>
      <c r="E20" s="167"/>
      <c r="F20" s="24">
        <v>0.9</v>
      </c>
      <c r="G20" s="24">
        <v>0.3</v>
      </c>
      <c r="H20" s="24">
        <v>0.8</v>
      </c>
      <c r="I20" s="26">
        <f t="shared" si="0"/>
        <v>88.8888888888889</v>
      </c>
      <c r="J20" s="26">
        <f t="shared" si="1"/>
        <v>266.66666666666669</v>
      </c>
    </row>
    <row r="21" spans="1:10" ht="15" x14ac:dyDescent="0.25">
      <c r="A21" s="24" t="s">
        <v>25</v>
      </c>
      <c r="B21" s="165" t="s">
        <v>30</v>
      </c>
      <c r="C21" s="166"/>
      <c r="D21" s="166"/>
      <c r="E21" s="167"/>
      <c r="F21" s="24">
        <v>8</v>
      </c>
      <c r="G21" s="24">
        <v>2</v>
      </c>
      <c r="H21" s="24">
        <v>1</v>
      </c>
      <c r="I21" s="26">
        <f t="shared" si="0"/>
        <v>12.5</v>
      </c>
      <c r="J21" s="26">
        <f t="shared" si="1"/>
        <v>50</v>
      </c>
    </row>
    <row r="22" spans="1:10" ht="15" x14ac:dyDescent="0.25">
      <c r="A22" s="24" t="s">
        <v>26</v>
      </c>
      <c r="B22" s="165" t="s">
        <v>32</v>
      </c>
      <c r="C22" s="166"/>
      <c r="D22" s="166"/>
      <c r="E22" s="167"/>
      <c r="F22" s="24">
        <v>5.0999999999999996</v>
      </c>
      <c r="G22" s="24">
        <v>1.3</v>
      </c>
      <c r="H22" s="24">
        <v>0.8</v>
      </c>
      <c r="I22" s="26">
        <f t="shared" si="0"/>
        <v>15.686274509803924</v>
      </c>
      <c r="J22" s="26">
        <f t="shared" si="1"/>
        <v>61.53846153846154</v>
      </c>
    </row>
    <row r="23" spans="1:10" ht="15" x14ac:dyDescent="0.25">
      <c r="A23" s="24" t="s">
        <v>28</v>
      </c>
      <c r="B23" s="25" t="s">
        <v>240</v>
      </c>
      <c r="C23" s="154"/>
      <c r="D23" s="154"/>
      <c r="E23" s="155"/>
      <c r="F23" s="24">
        <v>13.4</v>
      </c>
      <c r="G23" s="24">
        <v>3.3</v>
      </c>
      <c r="H23" s="24">
        <v>4.4000000000000004</v>
      </c>
      <c r="I23" s="26">
        <f t="shared" si="0"/>
        <v>32.835820895522389</v>
      </c>
      <c r="J23" s="26">
        <f t="shared" si="1"/>
        <v>133.33333333333334</v>
      </c>
    </row>
    <row r="24" spans="1:10" ht="15" x14ac:dyDescent="0.25">
      <c r="A24" s="24" t="s">
        <v>29</v>
      </c>
      <c r="B24" s="165" t="s">
        <v>180</v>
      </c>
      <c r="C24" s="166"/>
      <c r="D24" s="166"/>
      <c r="E24" s="167"/>
      <c r="F24" s="24">
        <v>1.5</v>
      </c>
      <c r="G24" s="24">
        <v>0.4</v>
      </c>
      <c r="H24" s="24">
        <v>0.6</v>
      </c>
      <c r="I24" s="26">
        <f>SUM(H24/F24*100)</f>
        <v>40</v>
      </c>
      <c r="J24" s="26">
        <f>SUM(H24/G24*100)</f>
        <v>149.99999999999997</v>
      </c>
    </row>
    <row r="25" spans="1:10" ht="15" x14ac:dyDescent="0.25">
      <c r="A25" s="24" t="s">
        <v>31</v>
      </c>
      <c r="B25" s="165" t="s">
        <v>181</v>
      </c>
      <c r="C25" s="166"/>
      <c r="D25" s="166"/>
      <c r="E25" s="167"/>
      <c r="F25" s="24">
        <v>0.8</v>
      </c>
      <c r="G25" s="24">
        <v>0.2</v>
      </c>
      <c r="H25" s="24">
        <v>0.4</v>
      </c>
      <c r="I25" s="26">
        <f>SUM(H25/F25*100)</f>
        <v>50</v>
      </c>
      <c r="J25" s="26">
        <f>SUM(H25/G25*100)</f>
        <v>200</v>
      </c>
    </row>
    <row r="26" spans="1:10" ht="15" x14ac:dyDescent="0.25">
      <c r="A26" s="24" t="s">
        <v>33</v>
      </c>
      <c r="B26" s="165" t="s">
        <v>239</v>
      </c>
      <c r="C26" s="166"/>
      <c r="D26" s="166"/>
      <c r="E26" s="167"/>
      <c r="F26" s="24">
        <v>1</v>
      </c>
      <c r="G26" s="24">
        <v>0.2</v>
      </c>
      <c r="H26" s="24">
        <v>0.4</v>
      </c>
      <c r="I26" s="26">
        <f>SUM(H26/F26*100)</f>
        <v>40</v>
      </c>
      <c r="J26" s="26">
        <f>SUM(H26/G26*100)</f>
        <v>200</v>
      </c>
    </row>
    <row r="27" spans="1:10" ht="15" x14ac:dyDescent="0.25">
      <c r="A27" s="24" t="s">
        <v>34</v>
      </c>
      <c r="B27" s="165" t="s">
        <v>182</v>
      </c>
      <c r="C27" s="166"/>
      <c r="D27" s="166"/>
      <c r="E27" s="167"/>
      <c r="F27" s="24">
        <v>2.5</v>
      </c>
      <c r="G27" s="24">
        <v>0.6</v>
      </c>
      <c r="H27" s="24">
        <v>0.6</v>
      </c>
      <c r="I27" s="26">
        <f t="shared" ref="I27:I28" si="3">SUM(H27/F27*100)</f>
        <v>24</v>
      </c>
      <c r="J27" s="26">
        <f t="shared" ref="J27:J28" si="4">SUM(H27/G27*100)</f>
        <v>100</v>
      </c>
    </row>
    <row r="28" spans="1:10" ht="15" x14ac:dyDescent="0.25">
      <c r="A28" s="24" t="s">
        <v>36</v>
      </c>
      <c r="B28" s="165" t="s">
        <v>48</v>
      </c>
      <c r="C28" s="166"/>
      <c r="D28" s="166"/>
      <c r="E28" s="167"/>
      <c r="F28" s="24">
        <v>1.2</v>
      </c>
      <c r="G28" s="24">
        <v>0.3</v>
      </c>
      <c r="H28" s="24">
        <v>0.8</v>
      </c>
      <c r="I28" s="26">
        <f t="shared" si="3"/>
        <v>66.666666666666671</v>
      </c>
      <c r="J28" s="26">
        <f t="shared" si="4"/>
        <v>266.66666666666669</v>
      </c>
    </row>
    <row r="29" spans="1:10" ht="15" customHeight="1" x14ac:dyDescent="0.25">
      <c r="A29" s="24" t="s">
        <v>38</v>
      </c>
      <c r="B29" s="165" t="s">
        <v>55</v>
      </c>
      <c r="C29" s="166"/>
      <c r="D29" s="166"/>
      <c r="E29" s="167"/>
      <c r="F29" s="24">
        <v>1</v>
      </c>
      <c r="G29" s="24">
        <v>0.3</v>
      </c>
      <c r="H29" s="24">
        <v>0</v>
      </c>
      <c r="I29" s="26">
        <f t="shared" si="0"/>
        <v>0</v>
      </c>
      <c r="J29" s="26">
        <f t="shared" si="1"/>
        <v>0</v>
      </c>
    </row>
    <row r="30" spans="1:10" ht="15" x14ac:dyDescent="0.25">
      <c r="A30" s="24" t="s">
        <v>40</v>
      </c>
      <c r="B30" s="165" t="s">
        <v>70</v>
      </c>
      <c r="C30" s="166"/>
      <c r="D30" s="166"/>
      <c r="E30" s="167"/>
      <c r="F30" s="24">
        <v>7</v>
      </c>
      <c r="G30" s="24">
        <v>1.8</v>
      </c>
      <c r="H30" s="24">
        <v>1</v>
      </c>
      <c r="I30" s="26">
        <f t="shared" si="0"/>
        <v>14.285714285714285</v>
      </c>
      <c r="J30" s="26">
        <f t="shared" si="1"/>
        <v>55.555555555555557</v>
      </c>
    </row>
    <row r="31" spans="1:10" ht="15" x14ac:dyDescent="0.25">
      <c r="A31" s="24" t="s">
        <v>41</v>
      </c>
      <c r="B31" s="165" t="s">
        <v>72</v>
      </c>
      <c r="C31" s="166"/>
      <c r="D31" s="166"/>
      <c r="E31" s="167"/>
      <c r="F31" s="24">
        <v>40</v>
      </c>
      <c r="G31" s="24">
        <v>10</v>
      </c>
      <c r="H31" s="24">
        <v>13.5</v>
      </c>
      <c r="I31" s="26">
        <f t="shared" si="0"/>
        <v>33.75</v>
      </c>
      <c r="J31" s="26">
        <f t="shared" si="1"/>
        <v>135</v>
      </c>
    </row>
    <row r="32" spans="1:10" ht="15" x14ac:dyDescent="0.25">
      <c r="A32" s="24" t="s">
        <v>41</v>
      </c>
      <c r="B32" s="165" t="s">
        <v>219</v>
      </c>
      <c r="C32" s="166"/>
      <c r="D32" s="166"/>
      <c r="E32" s="167"/>
      <c r="F32" s="24">
        <v>0.7</v>
      </c>
      <c r="G32" s="24">
        <v>0.2</v>
      </c>
      <c r="H32" s="80">
        <v>0.2</v>
      </c>
      <c r="I32" s="26">
        <v>0</v>
      </c>
      <c r="J32" s="26">
        <v>0</v>
      </c>
    </row>
    <row r="33" spans="1:10" ht="15" x14ac:dyDescent="0.25">
      <c r="A33" s="24" t="s">
        <v>43</v>
      </c>
      <c r="B33" s="165" t="s">
        <v>73</v>
      </c>
      <c r="C33" s="166"/>
      <c r="D33" s="166"/>
      <c r="E33" s="167"/>
      <c r="F33" s="24">
        <v>4</v>
      </c>
      <c r="G33" s="24">
        <v>1</v>
      </c>
      <c r="H33" s="24">
        <v>0.5</v>
      </c>
      <c r="I33" s="26">
        <f t="shared" si="0"/>
        <v>12.5</v>
      </c>
      <c r="J33" s="26">
        <f t="shared" si="1"/>
        <v>50</v>
      </c>
    </row>
    <row r="34" spans="1:10" ht="15" x14ac:dyDescent="0.25">
      <c r="A34" s="24" t="s">
        <v>44</v>
      </c>
      <c r="B34" s="165" t="s">
        <v>220</v>
      </c>
      <c r="C34" s="166"/>
      <c r="D34" s="166"/>
      <c r="E34" s="167"/>
      <c r="F34" s="24">
        <v>3</v>
      </c>
      <c r="G34" s="24">
        <v>0.8</v>
      </c>
      <c r="H34" s="24">
        <v>0.4</v>
      </c>
      <c r="I34" s="26">
        <f t="shared" si="0"/>
        <v>13.333333333333334</v>
      </c>
      <c r="J34" s="26">
        <f t="shared" si="1"/>
        <v>50</v>
      </c>
    </row>
    <row r="35" spans="1:10" ht="15" x14ac:dyDescent="0.25">
      <c r="A35" s="24" t="s">
        <v>46</v>
      </c>
      <c r="B35" s="165" t="s">
        <v>74</v>
      </c>
      <c r="C35" s="166"/>
      <c r="D35" s="166"/>
      <c r="E35" s="167"/>
      <c r="F35" s="24">
        <v>1</v>
      </c>
      <c r="G35" s="24">
        <v>0.2</v>
      </c>
      <c r="H35" s="24">
        <v>0</v>
      </c>
      <c r="I35" s="26">
        <f t="shared" si="0"/>
        <v>0</v>
      </c>
      <c r="J35" s="26">
        <f t="shared" si="1"/>
        <v>0</v>
      </c>
    </row>
    <row r="36" spans="1:10" ht="15" x14ac:dyDescent="0.25">
      <c r="A36" s="24" t="s">
        <v>47</v>
      </c>
      <c r="B36" s="165" t="s">
        <v>75</v>
      </c>
      <c r="C36" s="166"/>
      <c r="D36" s="166"/>
      <c r="E36" s="167"/>
      <c r="F36" s="24">
        <v>4</v>
      </c>
      <c r="G36" s="24">
        <v>1</v>
      </c>
      <c r="H36" s="24">
        <v>0.1</v>
      </c>
      <c r="I36" s="26">
        <f t="shared" si="0"/>
        <v>2.5</v>
      </c>
      <c r="J36" s="26">
        <f t="shared" si="1"/>
        <v>10</v>
      </c>
    </row>
    <row r="37" spans="1:10" ht="15" x14ac:dyDescent="0.25">
      <c r="A37" s="24" t="s">
        <v>49</v>
      </c>
      <c r="B37" s="165" t="s">
        <v>76</v>
      </c>
      <c r="C37" s="166"/>
      <c r="D37" s="166"/>
      <c r="E37" s="167"/>
      <c r="F37" s="24">
        <v>123</v>
      </c>
      <c r="G37" s="24">
        <v>28.5</v>
      </c>
      <c r="H37" s="24">
        <v>18.100000000000001</v>
      </c>
      <c r="I37" s="26">
        <f t="shared" si="0"/>
        <v>14.715447154471544</v>
      </c>
      <c r="J37" s="26">
        <f t="shared" si="1"/>
        <v>63.508771929824569</v>
      </c>
    </row>
    <row r="38" spans="1:10" ht="15" x14ac:dyDescent="0.25">
      <c r="A38" s="24" t="s">
        <v>50</v>
      </c>
      <c r="B38" s="165" t="s">
        <v>78</v>
      </c>
      <c r="C38" s="166"/>
      <c r="D38" s="166"/>
      <c r="E38" s="167"/>
      <c r="F38" s="24">
        <v>143.19999999999999</v>
      </c>
      <c r="G38" s="24">
        <v>32.4</v>
      </c>
      <c r="H38" s="24">
        <v>35.200000000000003</v>
      </c>
      <c r="I38" s="26">
        <f t="shared" si="0"/>
        <v>24.581005586592184</v>
      </c>
      <c r="J38" s="26">
        <f t="shared" si="1"/>
        <v>108.64197530864199</v>
      </c>
    </row>
    <row r="39" spans="1:10" ht="15.6" x14ac:dyDescent="0.3">
      <c r="A39" s="30"/>
      <c r="B39" s="182" t="s">
        <v>79</v>
      </c>
      <c r="C39" s="182"/>
      <c r="D39" s="182"/>
      <c r="E39" s="183"/>
      <c r="F39" s="50">
        <f>SUM(F9:F38)</f>
        <v>423.09999999999997</v>
      </c>
      <c r="G39" s="50">
        <f>SUM(G9:G38)</f>
        <v>100</v>
      </c>
      <c r="H39" s="50">
        <f>SUM(H9:H38)</f>
        <v>94.4</v>
      </c>
      <c r="I39" s="164">
        <f>SUM(H39/F39*100)</f>
        <v>22.311510281257387</v>
      </c>
      <c r="J39" s="164">
        <f>SUM(H39/G39*100)</f>
        <v>94.4</v>
      </c>
    </row>
    <row r="41" spans="1:10" x14ac:dyDescent="0.25">
      <c r="F41" s="2"/>
      <c r="G41" s="2"/>
    </row>
  </sheetData>
  <mergeCells count="35">
    <mergeCell ref="B37:E37"/>
    <mergeCell ref="B38:E38"/>
    <mergeCell ref="B39:E39"/>
    <mergeCell ref="B21:E21"/>
    <mergeCell ref="B22:E22"/>
    <mergeCell ref="B24:E24"/>
    <mergeCell ref="B25:E25"/>
    <mergeCell ref="B36:E36"/>
    <mergeCell ref="B33:E33"/>
    <mergeCell ref="B34:E34"/>
    <mergeCell ref="B35:E35"/>
    <mergeCell ref="B27:E27"/>
    <mergeCell ref="B28:E28"/>
    <mergeCell ref="B29:E29"/>
    <mergeCell ref="B30:E30"/>
    <mergeCell ref="B26:E26"/>
    <mergeCell ref="B12:E12"/>
    <mergeCell ref="B15:E15"/>
    <mergeCell ref="I7:J7"/>
    <mergeCell ref="B7:E8"/>
    <mergeCell ref="B17:E17"/>
    <mergeCell ref="B14:E14"/>
    <mergeCell ref="B16:E16"/>
    <mergeCell ref="B13:E13"/>
    <mergeCell ref="A3:J3"/>
    <mergeCell ref="A4:J4"/>
    <mergeCell ref="F7:F8"/>
    <mergeCell ref="G7:G8"/>
    <mergeCell ref="H7:H8"/>
    <mergeCell ref="I6:J6"/>
    <mergeCell ref="B32:E32"/>
    <mergeCell ref="B31:E31"/>
    <mergeCell ref="B20:E20"/>
    <mergeCell ref="B18:E18"/>
    <mergeCell ref="B19:E19"/>
  </mergeCells>
  <pageMargins left="0.9055118110236221" right="0.55118110236220474" top="0.47244094488188981" bottom="0" header="0.31496062992125984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92"/>
  <sheetViews>
    <sheetView showZeros="0" zoomScaleNormal="100" workbookViewId="0"/>
  </sheetViews>
  <sheetFormatPr defaultColWidth="8.88671875" defaultRowHeight="15" x14ac:dyDescent="0.25"/>
  <cols>
    <col min="1" max="1" width="26.33203125" style="9" customWidth="1"/>
    <col min="2" max="2" width="36.109375" style="9" customWidth="1"/>
    <col min="3" max="3" width="9.5546875" style="9" customWidth="1"/>
    <col min="4" max="4" width="12.109375" style="9" customWidth="1"/>
    <col min="5" max="5" width="11.6640625" style="9" customWidth="1"/>
    <col min="6" max="6" width="10.44140625" style="9" customWidth="1"/>
    <col min="7" max="8" width="10.33203125" style="9" customWidth="1"/>
    <col min="9" max="9" width="10.6640625" style="9" customWidth="1"/>
    <col min="10" max="10" width="10.33203125" style="9" customWidth="1"/>
    <col min="11" max="11" width="8.5546875" style="9" customWidth="1"/>
    <col min="12" max="12" width="10.109375" style="9" customWidth="1"/>
    <col min="13" max="13" width="10" style="9" customWidth="1"/>
    <col min="14" max="14" width="10.33203125" style="9" customWidth="1"/>
    <col min="15" max="16" width="8.88671875" style="9"/>
    <col min="17" max="17" width="12.109375" style="9" customWidth="1"/>
    <col min="18" max="16384" width="8.88671875" style="9"/>
  </cols>
  <sheetData>
    <row r="1" spans="1:17" ht="15.6" x14ac:dyDescent="0.3">
      <c r="A1" s="85"/>
      <c r="B1" s="85"/>
      <c r="C1" s="85"/>
      <c r="D1" s="85"/>
      <c r="E1" s="85"/>
      <c r="F1" s="85"/>
      <c r="G1" s="85"/>
      <c r="H1" s="85"/>
      <c r="I1" s="85"/>
      <c r="J1" s="117"/>
      <c r="K1" s="117"/>
      <c r="L1" s="126"/>
      <c r="M1" s="126"/>
      <c r="N1" s="126"/>
      <c r="O1" s="126"/>
      <c r="P1" s="184" t="s">
        <v>288</v>
      </c>
      <c r="Q1" s="184"/>
    </row>
    <row r="2" spans="1:17" ht="15.6" x14ac:dyDescent="0.3">
      <c r="A2" s="168" t="s">
        <v>345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14.25" customHeigh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117"/>
      <c r="P3" s="206" t="s">
        <v>366</v>
      </c>
      <c r="Q3" s="206"/>
    </row>
    <row r="4" spans="1:17" ht="15" customHeight="1" x14ac:dyDescent="0.25">
      <c r="A4" s="198" t="s">
        <v>246</v>
      </c>
      <c r="B4" s="198" t="s">
        <v>321</v>
      </c>
      <c r="C4" s="198" t="s">
        <v>247</v>
      </c>
      <c r="D4" s="198" t="s">
        <v>153</v>
      </c>
      <c r="E4" s="198"/>
      <c r="F4" s="198"/>
      <c r="G4" s="198"/>
      <c r="H4" s="198" t="s">
        <v>322</v>
      </c>
      <c r="I4" s="198"/>
      <c r="J4" s="198"/>
      <c r="K4" s="198"/>
      <c r="L4" s="198" t="s">
        <v>13</v>
      </c>
      <c r="M4" s="198"/>
      <c r="N4" s="198"/>
      <c r="O4" s="198"/>
      <c r="P4" s="201" t="s">
        <v>248</v>
      </c>
      <c r="Q4" s="201"/>
    </row>
    <row r="5" spans="1:17" ht="15" customHeight="1" x14ac:dyDescent="0.25">
      <c r="A5" s="198"/>
      <c r="B5" s="198"/>
      <c r="C5" s="198"/>
      <c r="D5" s="198" t="s">
        <v>249</v>
      </c>
      <c r="E5" s="198" t="s">
        <v>250</v>
      </c>
      <c r="F5" s="198"/>
      <c r="G5" s="198"/>
      <c r="H5" s="198" t="s">
        <v>249</v>
      </c>
      <c r="I5" s="198" t="s">
        <v>250</v>
      </c>
      <c r="J5" s="198"/>
      <c r="K5" s="198"/>
      <c r="L5" s="198" t="s">
        <v>249</v>
      </c>
      <c r="M5" s="198" t="s">
        <v>250</v>
      </c>
      <c r="N5" s="198"/>
      <c r="O5" s="198"/>
      <c r="P5" s="202" t="s">
        <v>251</v>
      </c>
      <c r="Q5" s="202" t="s">
        <v>252</v>
      </c>
    </row>
    <row r="6" spans="1:17" ht="14.25" customHeight="1" x14ac:dyDescent="0.25">
      <c r="A6" s="198"/>
      <c r="B6" s="198"/>
      <c r="C6" s="198"/>
      <c r="D6" s="198"/>
      <c r="E6" s="198" t="s">
        <v>253</v>
      </c>
      <c r="F6" s="198"/>
      <c r="G6" s="198" t="s">
        <v>254</v>
      </c>
      <c r="H6" s="198"/>
      <c r="I6" s="198" t="s">
        <v>253</v>
      </c>
      <c r="J6" s="198"/>
      <c r="K6" s="198" t="s">
        <v>254</v>
      </c>
      <c r="L6" s="198"/>
      <c r="M6" s="198" t="s">
        <v>253</v>
      </c>
      <c r="N6" s="198"/>
      <c r="O6" s="198" t="s">
        <v>254</v>
      </c>
      <c r="P6" s="202"/>
      <c r="Q6" s="202"/>
    </row>
    <row r="7" spans="1:17" ht="30.6" customHeight="1" x14ac:dyDescent="0.25">
      <c r="A7" s="198"/>
      <c r="B7" s="198"/>
      <c r="C7" s="198"/>
      <c r="D7" s="198"/>
      <c r="E7" s="14" t="s">
        <v>249</v>
      </c>
      <c r="F7" s="127" t="s">
        <v>255</v>
      </c>
      <c r="G7" s="198"/>
      <c r="H7" s="198"/>
      <c r="I7" s="14" t="s">
        <v>249</v>
      </c>
      <c r="J7" s="127" t="s">
        <v>255</v>
      </c>
      <c r="K7" s="198"/>
      <c r="L7" s="198"/>
      <c r="M7" s="14" t="s">
        <v>249</v>
      </c>
      <c r="N7" s="127" t="s">
        <v>255</v>
      </c>
      <c r="O7" s="198"/>
      <c r="P7" s="202"/>
      <c r="Q7" s="202"/>
    </row>
    <row r="8" spans="1:17" ht="13.95" customHeight="1" x14ac:dyDescent="0.25">
      <c r="A8" s="14">
        <v>1</v>
      </c>
      <c r="B8" s="14">
        <v>2</v>
      </c>
      <c r="C8" s="14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</row>
    <row r="9" spans="1:17" ht="45" x14ac:dyDescent="0.25">
      <c r="A9" s="148" t="s">
        <v>256</v>
      </c>
      <c r="B9" s="148"/>
      <c r="C9" s="149"/>
      <c r="D9" s="150">
        <f t="shared" ref="D9:O9" si="0">SUBTOTAL(9,D10:D69)</f>
        <v>106769.09999999998</v>
      </c>
      <c r="E9" s="150">
        <f t="shared" si="0"/>
        <v>62544.30000000001</v>
      </c>
      <c r="F9" s="150">
        <f t="shared" si="0"/>
        <v>14544.900000000001</v>
      </c>
      <c r="G9" s="150">
        <f t="shared" si="0"/>
        <v>44224.800000000003</v>
      </c>
      <c r="H9" s="150">
        <f t="shared" si="0"/>
        <v>26770.7</v>
      </c>
      <c r="I9" s="150">
        <f t="shared" si="0"/>
        <v>17801.7</v>
      </c>
      <c r="J9" s="150">
        <f t="shared" si="0"/>
        <v>3204.6</v>
      </c>
      <c r="K9" s="150">
        <f t="shared" si="0"/>
        <v>8968.9999999999982</v>
      </c>
      <c r="L9" s="150">
        <f t="shared" si="0"/>
        <v>15709.199999999999</v>
      </c>
      <c r="M9" s="150">
        <f t="shared" si="0"/>
        <v>11924.1</v>
      </c>
      <c r="N9" s="150">
        <f t="shared" si="0"/>
        <v>2187.3000000000002</v>
      </c>
      <c r="O9" s="150">
        <f t="shared" si="0"/>
        <v>3785.0999999999995</v>
      </c>
      <c r="P9" s="150">
        <f>SUM(L9/D9*100)</f>
        <v>14.713245686251925</v>
      </c>
      <c r="Q9" s="150">
        <f>SUM(L9/H9*100)</f>
        <v>58.680572416858723</v>
      </c>
    </row>
    <row r="10" spans="1:17" ht="14.4" customHeight="1" x14ac:dyDescent="0.25">
      <c r="A10" s="185"/>
      <c r="B10" s="199" t="s">
        <v>257</v>
      </c>
      <c r="C10" s="119" t="s">
        <v>258</v>
      </c>
      <c r="D10" s="120">
        <v>7783.6</v>
      </c>
      <c r="E10" s="120">
        <v>940</v>
      </c>
      <c r="F10" s="120">
        <v>512.29999999999995</v>
      </c>
      <c r="G10" s="120">
        <v>6843.6</v>
      </c>
      <c r="H10" s="120">
        <v>945.5</v>
      </c>
      <c r="I10" s="120">
        <v>460.5</v>
      </c>
      <c r="J10" s="120">
        <v>188.7</v>
      </c>
      <c r="K10" s="120">
        <v>485</v>
      </c>
      <c r="L10" s="120">
        <v>212.5</v>
      </c>
      <c r="M10" s="120">
        <v>128.19999999999999</v>
      </c>
      <c r="N10" s="120">
        <v>88</v>
      </c>
      <c r="O10" s="120">
        <v>84.3</v>
      </c>
      <c r="P10" s="120"/>
      <c r="Q10" s="24"/>
    </row>
    <row r="11" spans="1:17" ht="12" customHeight="1" x14ac:dyDescent="0.25">
      <c r="A11" s="208"/>
      <c r="B11" s="199"/>
      <c r="C11" s="119" t="s">
        <v>259</v>
      </c>
      <c r="D11" s="120">
        <v>4105.8</v>
      </c>
      <c r="E11" s="120">
        <v>4105.8</v>
      </c>
      <c r="F11" s="120">
        <v>0</v>
      </c>
      <c r="G11" s="120">
        <v>0</v>
      </c>
      <c r="H11" s="120">
        <v>843.4</v>
      </c>
      <c r="I11" s="120">
        <v>843.4</v>
      </c>
      <c r="J11" s="120">
        <v>0</v>
      </c>
      <c r="K11" s="120">
        <v>0</v>
      </c>
      <c r="L11" s="120">
        <v>843.3</v>
      </c>
      <c r="M11" s="120">
        <v>843.3</v>
      </c>
      <c r="N11" s="120">
        <v>0</v>
      </c>
      <c r="O11" s="120">
        <v>0</v>
      </c>
      <c r="P11" s="120"/>
      <c r="Q11" s="24"/>
    </row>
    <row r="12" spans="1:17" ht="12" customHeight="1" x14ac:dyDescent="0.25">
      <c r="A12" s="208"/>
      <c r="B12" s="199"/>
      <c r="C12" s="119" t="s">
        <v>260</v>
      </c>
      <c r="D12" s="120">
        <v>3.8</v>
      </c>
      <c r="E12" s="120">
        <v>3.8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/>
      <c r="Q12" s="24"/>
    </row>
    <row r="13" spans="1:17" ht="12" customHeight="1" x14ac:dyDescent="0.25">
      <c r="A13" s="208"/>
      <c r="B13" s="199"/>
      <c r="C13" s="119" t="s">
        <v>261</v>
      </c>
      <c r="D13" s="120">
        <v>11129.6</v>
      </c>
      <c r="E13" s="120">
        <v>8360</v>
      </c>
      <c r="F13" s="120">
        <v>77.7</v>
      </c>
      <c r="G13" s="120">
        <v>2769.6</v>
      </c>
      <c r="H13" s="120">
        <v>3866.2</v>
      </c>
      <c r="I13" s="120">
        <v>2826.3</v>
      </c>
      <c r="J13" s="120">
        <v>19.7</v>
      </c>
      <c r="K13" s="120">
        <v>1039.9000000000001</v>
      </c>
      <c r="L13" s="120">
        <v>2400</v>
      </c>
      <c r="M13" s="120">
        <v>1949.9</v>
      </c>
      <c r="N13" s="120">
        <v>15.9</v>
      </c>
      <c r="O13" s="120">
        <v>450.1</v>
      </c>
      <c r="P13" s="120"/>
      <c r="Q13" s="24"/>
    </row>
    <row r="14" spans="1:17" ht="12" customHeight="1" x14ac:dyDescent="0.25">
      <c r="A14" s="208"/>
      <c r="B14" s="199"/>
      <c r="C14" s="119" t="s">
        <v>281</v>
      </c>
      <c r="D14" s="120">
        <v>900</v>
      </c>
      <c r="E14" s="120">
        <v>0</v>
      </c>
      <c r="F14" s="120">
        <v>0</v>
      </c>
      <c r="G14" s="120">
        <v>900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/>
      <c r="Q14" s="24"/>
    </row>
    <row r="15" spans="1:17" ht="12" customHeight="1" x14ac:dyDescent="0.25">
      <c r="A15" s="208"/>
      <c r="B15" s="199"/>
      <c r="C15" s="119" t="s">
        <v>262</v>
      </c>
      <c r="D15" s="120">
        <v>1176.2</v>
      </c>
      <c r="E15" s="120">
        <v>0</v>
      </c>
      <c r="F15" s="120">
        <v>0</v>
      </c>
      <c r="G15" s="120">
        <v>1176.2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/>
      <c r="Q15" s="24"/>
    </row>
    <row r="16" spans="1:17" ht="12" customHeight="1" x14ac:dyDescent="0.25">
      <c r="A16" s="208"/>
      <c r="B16" s="199"/>
      <c r="C16" s="119" t="s">
        <v>263</v>
      </c>
      <c r="D16" s="120">
        <v>541.70000000000005</v>
      </c>
      <c r="E16" s="120">
        <v>467.6</v>
      </c>
      <c r="F16" s="120">
        <v>13.3</v>
      </c>
      <c r="G16" s="120">
        <v>74.099999999999994</v>
      </c>
      <c r="H16" s="120">
        <v>195.4</v>
      </c>
      <c r="I16" s="120">
        <v>121.3</v>
      </c>
      <c r="J16" s="120">
        <v>3.3</v>
      </c>
      <c r="K16" s="120">
        <v>74.099999999999994</v>
      </c>
      <c r="L16" s="120">
        <v>98.2</v>
      </c>
      <c r="M16" s="120">
        <v>52.9</v>
      </c>
      <c r="N16" s="120">
        <v>1.6</v>
      </c>
      <c r="O16" s="120">
        <v>45.3</v>
      </c>
      <c r="P16" s="120"/>
      <c r="Q16" s="24"/>
    </row>
    <row r="17" spans="1:17" ht="12" customHeight="1" x14ac:dyDescent="0.25">
      <c r="A17" s="208"/>
      <c r="B17" s="199"/>
      <c r="C17" s="119" t="s">
        <v>264</v>
      </c>
      <c r="D17" s="120">
        <v>294.60000000000002</v>
      </c>
      <c r="E17" s="120">
        <v>288.5</v>
      </c>
      <c r="F17" s="120">
        <v>102.1</v>
      </c>
      <c r="G17" s="120">
        <v>6.1</v>
      </c>
      <c r="H17" s="120">
        <v>114.2</v>
      </c>
      <c r="I17" s="120">
        <v>108.1</v>
      </c>
      <c r="J17" s="120">
        <v>41</v>
      </c>
      <c r="K17" s="120">
        <v>6.1</v>
      </c>
      <c r="L17" s="120">
        <v>26.8</v>
      </c>
      <c r="M17" s="120">
        <v>22.2</v>
      </c>
      <c r="N17" s="120">
        <v>15.1</v>
      </c>
      <c r="O17" s="120">
        <v>4.5999999999999996</v>
      </c>
      <c r="P17" s="120"/>
      <c r="Q17" s="24"/>
    </row>
    <row r="18" spans="1:17" ht="12" customHeight="1" x14ac:dyDescent="0.25">
      <c r="A18" s="208"/>
      <c r="B18" s="199" t="s">
        <v>265</v>
      </c>
      <c r="C18" s="119" t="s">
        <v>258</v>
      </c>
      <c r="D18" s="120">
        <v>1226.3</v>
      </c>
      <c r="E18" s="120">
        <v>248.5</v>
      </c>
      <c r="F18" s="120">
        <v>0</v>
      </c>
      <c r="G18" s="120">
        <v>977.8</v>
      </c>
      <c r="H18" s="120">
        <v>267.5</v>
      </c>
      <c r="I18" s="120">
        <v>0</v>
      </c>
      <c r="J18" s="120">
        <v>0</v>
      </c>
      <c r="K18" s="120">
        <v>267.5</v>
      </c>
      <c r="L18" s="120">
        <v>200</v>
      </c>
      <c r="M18" s="120">
        <v>0</v>
      </c>
      <c r="N18" s="120">
        <v>0</v>
      </c>
      <c r="O18" s="120">
        <v>200</v>
      </c>
      <c r="P18" s="120"/>
      <c r="Q18" s="24"/>
    </row>
    <row r="19" spans="1:17" ht="12" customHeight="1" x14ac:dyDescent="0.25">
      <c r="A19" s="208"/>
      <c r="B19" s="199"/>
      <c r="C19" s="119" t="s">
        <v>261</v>
      </c>
      <c r="D19" s="120">
        <v>2216.1</v>
      </c>
      <c r="E19" s="120">
        <v>546.4</v>
      </c>
      <c r="F19" s="120">
        <v>0</v>
      </c>
      <c r="G19" s="120">
        <v>1669.7</v>
      </c>
      <c r="H19" s="120">
        <v>545.4</v>
      </c>
      <c r="I19" s="120">
        <v>192.5</v>
      </c>
      <c r="J19" s="120">
        <v>0</v>
      </c>
      <c r="K19" s="120">
        <v>352.9</v>
      </c>
      <c r="L19" s="120">
        <v>241.6</v>
      </c>
      <c r="M19" s="120">
        <v>78.8</v>
      </c>
      <c r="N19" s="120">
        <v>0</v>
      </c>
      <c r="O19" s="120">
        <v>162.80000000000001</v>
      </c>
      <c r="P19" s="120"/>
      <c r="Q19" s="24"/>
    </row>
    <row r="20" spans="1:17" ht="12" customHeight="1" x14ac:dyDescent="0.25">
      <c r="A20" s="208"/>
      <c r="B20" s="199"/>
      <c r="C20" s="119" t="s">
        <v>281</v>
      </c>
      <c r="D20" s="120">
        <v>200</v>
      </c>
      <c r="E20" s="120">
        <v>0</v>
      </c>
      <c r="F20" s="120">
        <v>0</v>
      </c>
      <c r="G20" s="120">
        <v>200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/>
      <c r="Q20" s="24"/>
    </row>
    <row r="21" spans="1:17" ht="12" customHeight="1" x14ac:dyDescent="0.25">
      <c r="A21" s="208"/>
      <c r="B21" s="199"/>
      <c r="C21" s="119" t="s">
        <v>262</v>
      </c>
      <c r="D21" s="120">
        <v>395.7</v>
      </c>
      <c r="E21" s="120">
        <v>0</v>
      </c>
      <c r="F21" s="120">
        <v>0</v>
      </c>
      <c r="G21" s="120">
        <v>395.7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/>
      <c r="Q21" s="24"/>
    </row>
    <row r="22" spans="1:17" ht="12" customHeight="1" x14ac:dyDescent="0.25">
      <c r="A22" s="208"/>
      <c r="B22" s="199"/>
      <c r="C22" s="119" t="s">
        <v>323</v>
      </c>
      <c r="D22" s="120">
        <v>700.2</v>
      </c>
      <c r="E22" s="120">
        <v>700.2</v>
      </c>
      <c r="F22" s="120">
        <v>0</v>
      </c>
      <c r="G22" s="120">
        <v>0</v>
      </c>
      <c r="H22" s="120">
        <v>198.4</v>
      </c>
      <c r="I22" s="120">
        <v>198.4</v>
      </c>
      <c r="J22" s="120">
        <v>0</v>
      </c>
      <c r="K22" s="120">
        <v>0</v>
      </c>
      <c r="L22" s="120">
        <v>30.6</v>
      </c>
      <c r="M22" s="120">
        <v>30.6</v>
      </c>
      <c r="N22" s="120">
        <v>0</v>
      </c>
      <c r="O22" s="120">
        <v>0</v>
      </c>
      <c r="P22" s="120"/>
      <c r="Q22" s="24"/>
    </row>
    <row r="23" spans="1:17" ht="12" customHeight="1" x14ac:dyDescent="0.25">
      <c r="A23" s="208"/>
      <c r="B23" s="199"/>
      <c r="C23" s="119" t="s">
        <v>264</v>
      </c>
      <c r="D23" s="120">
        <v>49</v>
      </c>
      <c r="E23" s="120">
        <v>0</v>
      </c>
      <c r="F23" s="120">
        <v>0</v>
      </c>
      <c r="G23" s="120">
        <v>49</v>
      </c>
      <c r="H23" s="120">
        <v>6.9</v>
      </c>
      <c r="I23" s="120">
        <v>0</v>
      </c>
      <c r="J23" s="120">
        <v>0</v>
      </c>
      <c r="K23" s="120">
        <v>6.9</v>
      </c>
      <c r="L23" s="120">
        <v>0</v>
      </c>
      <c r="M23" s="120">
        <v>0</v>
      </c>
      <c r="N23" s="120">
        <v>0</v>
      </c>
      <c r="O23" s="120">
        <v>0</v>
      </c>
      <c r="P23" s="120"/>
      <c r="Q23" s="24"/>
    </row>
    <row r="24" spans="1:17" ht="12" customHeight="1" x14ac:dyDescent="0.25">
      <c r="A24" s="208"/>
      <c r="B24" s="199" t="s">
        <v>267</v>
      </c>
      <c r="C24" s="119" t="s">
        <v>268</v>
      </c>
      <c r="D24" s="120">
        <v>752.8</v>
      </c>
      <c r="E24" s="120">
        <v>652.79999999999995</v>
      </c>
      <c r="F24" s="120">
        <v>0</v>
      </c>
      <c r="G24" s="120">
        <v>100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/>
      <c r="Q24" s="24"/>
    </row>
    <row r="25" spans="1:17" ht="12" customHeight="1" x14ac:dyDescent="0.25">
      <c r="A25" s="208"/>
      <c r="B25" s="199"/>
      <c r="C25" s="119" t="s">
        <v>258</v>
      </c>
      <c r="D25" s="120">
        <v>307.3</v>
      </c>
      <c r="E25" s="120">
        <v>6.8</v>
      </c>
      <c r="F25" s="120">
        <v>0</v>
      </c>
      <c r="G25" s="120">
        <v>300.5</v>
      </c>
      <c r="H25" s="120">
        <v>307.3</v>
      </c>
      <c r="I25" s="120">
        <v>6.8</v>
      </c>
      <c r="J25" s="120">
        <v>0</v>
      </c>
      <c r="K25" s="120">
        <v>300.5</v>
      </c>
      <c r="L25" s="120">
        <v>106.5</v>
      </c>
      <c r="M25" s="120">
        <v>2.2999999999999998</v>
      </c>
      <c r="N25" s="120">
        <v>0</v>
      </c>
      <c r="O25" s="120">
        <v>104.2</v>
      </c>
      <c r="P25" s="120"/>
      <c r="Q25" s="24"/>
    </row>
    <row r="26" spans="1:17" ht="12" customHeight="1" x14ac:dyDescent="0.25">
      <c r="A26" s="208"/>
      <c r="B26" s="199"/>
      <c r="C26" s="119" t="s">
        <v>269</v>
      </c>
      <c r="D26" s="120">
        <v>3430</v>
      </c>
      <c r="E26" s="120">
        <v>3430</v>
      </c>
      <c r="F26" s="120">
        <v>0</v>
      </c>
      <c r="G26" s="120">
        <v>0</v>
      </c>
      <c r="H26" s="120">
        <v>860</v>
      </c>
      <c r="I26" s="120">
        <v>860</v>
      </c>
      <c r="J26" s="120">
        <v>0</v>
      </c>
      <c r="K26" s="120">
        <v>0</v>
      </c>
      <c r="L26" s="120">
        <v>611</v>
      </c>
      <c r="M26" s="120">
        <v>611</v>
      </c>
      <c r="N26" s="120">
        <v>0</v>
      </c>
      <c r="O26" s="120">
        <v>0</v>
      </c>
      <c r="P26" s="120"/>
      <c r="Q26" s="24"/>
    </row>
    <row r="27" spans="1:17" ht="12" customHeight="1" x14ac:dyDescent="0.25">
      <c r="A27" s="208"/>
      <c r="B27" s="199"/>
      <c r="C27" s="119" t="s">
        <v>270</v>
      </c>
      <c r="D27" s="120">
        <v>104.3</v>
      </c>
      <c r="E27" s="120">
        <v>104.3</v>
      </c>
      <c r="F27" s="120">
        <v>0</v>
      </c>
      <c r="G27" s="120">
        <v>0</v>
      </c>
      <c r="H27" s="120">
        <v>104.3</v>
      </c>
      <c r="I27" s="120">
        <v>104.3</v>
      </c>
      <c r="J27" s="120">
        <v>0</v>
      </c>
      <c r="K27" s="120">
        <v>0</v>
      </c>
      <c r="L27" s="120">
        <v>3.8</v>
      </c>
      <c r="M27" s="120">
        <v>3.8</v>
      </c>
      <c r="N27" s="120">
        <v>0</v>
      </c>
      <c r="O27" s="120">
        <v>0</v>
      </c>
      <c r="P27" s="120"/>
      <c r="Q27" s="24"/>
    </row>
    <row r="28" spans="1:17" ht="12" customHeight="1" x14ac:dyDescent="0.25">
      <c r="A28" s="208"/>
      <c r="B28" s="199"/>
      <c r="C28" s="119" t="s">
        <v>271</v>
      </c>
      <c r="D28" s="120">
        <v>34</v>
      </c>
      <c r="E28" s="120">
        <v>34</v>
      </c>
      <c r="F28" s="120">
        <v>0</v>
      </c>
      <c r="G28" s="120">
        <v>0</v>
      </c>
      <c r="H28" s="120">
        <v>34</v>
      </c>
      <c r="I28" s="120">
        <v>34</v>
      </c>
      <c r="J28" s="120">
        <v>0</v>
      </c>
      <c r="K28" s="120">
        <v>0</v>
      </c>
      <c r="L28" s="120">
        <v>34</v>
      </c>
      <c r="M28" s="120">
        <v>34</v>
      </c>
      <c r="N28" s="120">
        <v>0</v>
      </c>
      <c r="O28" s="120">
        <v>0</v>
      </c>
      <c r="P28" s="120"/>
      <c r="Q28" s="24"/>
    </row>
    <row r="29" spans="1:17" ht="12" customHeight="1" x14ac:dyDescent="0.25">
      <c r="A29" s="208"/>
      <c r="B29" s="199"/>
      <c r="C29" s="119" t="s">
        <v>273</v>
      </c>
      <c r="D29" s="120">
        <v>9.1999999999999993</v>
      </c>
      <c r="E29" s="120">
        <v>9.1999999999999993</v>
      </c>
      <c r="F29" s="120">
        <v>0</v>
      </c>
      <c r="G29" s="120">
        <v>0</v>
      </c>
      <c r="H29" s="120">
        <v>2.5</v>
      </c>
      <c r="I29" s="120">
        <v>2.5</v>
      </c>
      <c r="J29" s="120">
        <v>0</v>
      </c>
      <c r="K29" s="120">
        <v>0</v>
      </c>
      <c r="L29" s="120">
        <v>1.1000000000000001</v>
      </c>
      <c r="M29" s="120">
        <v>1.1000000000000001</v>
      </c>
      <c r="N29" s="120">
        <v>0</v>
      </c>
      <c r="O29" s="120">
        <v>0</v>
      </c>
      <c r="P29" s="120"/>
      <c r="Q29" s="24"/>
    </row>
    <row r="30" spans="1:17" ht="12" customHeight="1" x14ac:dyDescent="0.25">
      <c r="A30" s="208"/>
      <c r="B30" s="199"/>
      <c r="C30" s="119" t="s">
        <v>261</v>
      </c>
      <c r="D30" s="120">
        <v>3051.4</v>
      </c>
      <c r="E30" s="120">
        <v>2736.4</v>
      </c>
      <c r="F30" s="120">
        <v>1343</v>
      </c>
      <c r="G30" s="120">
        <v>315</v>
      </c>
      <c r="H30" s="120">
        <v>717.4</v>
      </c>
      <c r="I30" s="120">
        <v>717.4</v>
      </c>
      <c r="J30" s="120">
        <v>282.60000000000002</v>
      </c>
      <c r="K30" s="120">
        <v>0</v>
      </c>
      <c r="L30" s="120">
        <v>482.2</v>
      </c>
      <c r="M30" s="120">
        <v>482.2</v>
      </c>
      <c r="N30" s="120">
        <v>189.2</v>
      </c>
      <c r="O30" s="120">
        <v>0</v>
      </c>
      <c r="P30" s="120"/>
      <c r="Q30" s="24"/>
    </row>
    <row r="31" spans="1:17" ht="12" customHeight="1" x14ac:dyDescent="0.25">
      <c r="A31" s="208"/>
      <c r="B31" s="199"/>
      <c r="C31" s="119" t="s">
        <v>263</v>
      </c>
      <c r="D31" s="120">
        <v>30</v>
      </c>
      <c r="E31" s="120">
        <v>30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/>
      <c r="Q31" s="24"/>
    </row>
    <row r="32" spans="1:17" ht="12" customHeight="1" x14ac:dyDescent="0.25">
      <c r="A32" s="208"/>
      <c r="B32" s="199"/>
      <c r="C32" s="119" t="s">
        <v>264</v>
      </c>
      <c r="D32" s="120">
        <v>39.5</v>
      </c>
      <c r="E32" s="120">
        <v>0</v>
      </c>
      <c r="F32" s="120">
        <v>0</v>
      </c>
      <c r="G32" s="120">
        <v>39.5</v>
      </c>
      <c r="H32" s="120">
        <v>39.5</v>
      </c>
      <c r="I32" s="120">
        <v>0</v>
      </c>
      <c r="J32" s="120">
        <v>0</v>
      </c>
      <c r="K32" s="120">
        <v>39.5</v>
      </c>
      <c r="L32" s="120">
        <v>0</v>
      </c>
      <c r="M32" s="120">
        <v>0</v>
      </c>
      <c r="N32" s="120">
        <v>0</v>
      </c>
      <c r="O32" s="120">
        <v>0</v>
      </c>
      <c r="P32" s="120"/>
      <c r="Q32" s="24"/>
    </row>
    <row r="33" spans="1:17" ht="12" customHeight="1" x14ac:dyDescent="0.25">
      <c r="A33" s="208"/>
      <c r="B33" s="199" t="s">
        <v>274</v>
      </c>
      <c r="C33" s="119" t="s">
        <v>268</v>
      </c>
      <c r="D33" s="120">
        <v>117.5</v>
      </c>
      <c r="E33" s="120">
        <v>117.5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/>
      <c r="Q33" s="24"/>
    </row>
    <row r="34" spans="1:17" ht="12" customHeight="1" x14ac:dyDescent="0.25">
      <c r="A34" s="208"/>
      <c r="B34" s="199"/>
      <c r="C34" s="119" t="s">
        <v>258</v>
      </c>
      <c r="D34" s="120">
        <v>2365.8000000000002</v>
      </c>
      <c r="E34" s="120">
        <v>1405.5</v>
      </c>
      <c r="F34" s="120">
        <v>167.2</v>
      </c>
      <c r="G34" s="120">
        <v>960.3</v>
      </c>
      <c r="H34" s="120">
        <v>446</v>
      </c>
      <c r="I34" s="120">
        <v>201.7</v>
      </c>
      <c r="J34" s="120">
        <v>1.6</v>
      </c>
      <c r="K34" s="120">
        <v>244.3</v>
      </c>
      <c r="L34" s="120">
        <v>191.9</v>
      </c>
      <c r="M34" s="120">
        <v>6.8</v>
      </c>
      <c r="N34" s="120">
        <v>1.3</v>
      </c>
      <c r="O34" s="120">
        <v>185.1</v>
      </c>
      <c r="P34" s="120"/>
      <c r="Q34" s="24"/>
    </row>
    <row r="35" spans="1:17" ht="12" customHeight="1" x14ac:dyDescent="0.25">
      <c r="A35" s="208"/>
      <c r="B35" s="199"/>
      <c r="C35" s="119" t="s">
        <v>270</v>
      </c>
      <c r="D35" s="120">
        <v>15</v>
      </c>
      <c r="E35" s="120">
        <v>15</v>
      </c>
      <c r="F35" s="120">
        <v>0</v>
      </c>
      <c r="G35" s="120">
        <v>0</v>
      </c>
      <c r="H35" s="120">
        <v>15</v>
      </c>
      <c r="I35" s="120">
        <v>15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120"/>
      <c r="Q35" s="24"/>
    </row>
    <row r="36" spans="1:17" ht="12" customHeight="1" x14ac:dyDescent="0.25">
      <c r="A36" s="208"/>
      <c r="B36" s="199"/>
      <c r="C36" s="119" t="s">
        <v>261</v>
      </c>
      <c r="D36" s="120">
        <v>984.7</v>
      </c>
      <c r="E36" s="120">
        <v>540.20000000000005</v>
      </c>
      <c r="F36" s="120">
        <v>118</v>
      </c>
      <c r="G36" s="120">
        <v>444.5</v>
      </c>
      <c r="H36" s="120">
        <v>284.60000000000002</v>
      </c>
      <c r="I36" s="120">
        <v>134.6</v>
      </c>
      <c r="J36" s="120">
        <v>29.5</v>
      </c>
      <c r="K36" s="120">
        <v>150</v>
      </c>
      <c r="L36" s="120">
        <v>54.1</v>
      </c>
      <c r="M36" s="120">
        <v>4.0999999999999996</v>
      </c>
      <c r="N36" s="120">
        <v>0</v>
      </c>
      <c r="O36" s="120">
        <v>50</v>
      </c>
      <c r="P36" s="120"/>
      <c r="Q36" s="24"/>
    </row>
    <row r="37" spans="1:17" ht="12" customHeight="1" x14ac:dyDescent="0.25">
      <c r="A37" s="208"/>
      <c r="B37" s="199"/>
      <c r="C37" s="119" t="s">
        <v>262</v>
      </c>
      <c r="D37" s="120">
        <v>459</v>
      </c>
      <c r="E37" s="120">
        <v>0</v>
      </c>
      <c r="F37" s="120">
        <v>0</v>
      </c>
      <c r="G37" s="120">
        <v>459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/>
      <c r="Q37" s="24"/>
    </row>
    <row r="38" spans="1:17" ht="12" customHeight="1" x14ac:dyDescent="0.25">
      <c r="A38" s="208"/>
      <c r="B38" s="199"/>
      <c r="C38" s="119" t="s">
        <v>264</v>
      </c>
      <c r="D38" s="120">
        <v>388.7</v>
      </c>
      <c r="E38" s="120">
        <v>248.2</v>
      </c>
      <c r="F38" s="120">
        <v>29.8</v>
      </c>
      <c r="G38" s="120">
        <v>140.5</v>
      </c>
      <c r="H38" s="120">
        <v>77.8</v>
      </c>
      <c r="I38" s="120">
        <v>34.700000000000003</v>
      </c>
      <c r="J38" s="120">
        <v>0.3</v>
      </c>
      <c r="K38" s="120">
        <v>43.1</v>
      </c>
      <c r="L38" s="120">
        <v>33.799999999999997</v>
      </c>
      <c r="M38" s="120">
        <v>1.1000000000000001</v>
      </c>
      <c r="N38" s="120">
        <v>0.2</v>
      </c>
      <c r="O38" s="120">
        <v>32.700000000000003</v>
      </c>
      <c r="P38" s="120"/>
      <c r="Q38" s="24"/>
    </row>
    <row r="39" spans="1:17" ht="12" customHeight="1" x14ac:dyDescent="0.25">
      <c r="A39" s="208"/>
      <c r="B39" s="199" t="s">
        <v>275</v>
      </c>
      <c r="C39" s="119" t="s">
        <v>258</v>
      </c>
      <c r="D39" s="120">
        <v>1225.3</v>
      </c>
      <c r="E39" s="120">
        <v>200.3</v>
      </c>
      <c r="F39" s="120">
        <v>0</v>
      </c>
      <c r="G39" s="120">
        <v>1025</v>
      </c>
      <c r="H39" s="120">
        <v>85.1</v>
      </c>
      <c r="I39" s="120">
        <v>85.1</v>
      </c>
      <c r="J39" s="120">
        <v>0</v>
      </c>
      <c r="K39" s="120">
        <v>0</v>
      </c>
      <c r="L39" s="120">
        <v>74.900000000000006</v>
      </c>
      <c r="M39" s="120">
        <v>74.900000000000006</v>
      </c>
      <c r="N39" s="120">
        <v>0</v>
      </c>
      <c r="O39" s="120">
        <v>0</v>
      </c>
      <c r="P39" s="120"/>
      <c r="Q39" s="24"/>
    </row>
    <row r="40" spans="1:17" ht="12" customHeight="1" x14ac:dyDescent="0.25">
      <c r="A40" s="208"/>
      <c r="B40" s="199"/>
      <c r="C40" s="119" t="s">
        <v>272</v>
      </c>
      <c r="D40" s="120">
        <v>2.5</v>
      </c>
      <c r="E40" s="120">
        <v>2.5</v>
      </c>
      <c r="F40" s="120">
        <v>0</v>
      </c>
      <c r="G40" s="120">
        <v>0</v>
      </c>
      <c r="H40" s="120">
        <v>2.5</v>
      </c>
      <c r="I40" s="120">
        <v>2.5</v>
      </c>
      <c r="J40" s="120">
        <v>0</v>
      </c>
      <c r="K40" s="120">
        <v>0</v>
      </c>
      <c r="L40" s="120">
        <v>2.5</v>
      </c>
      <c r="M40" s="120">
        <v>2.5</v>
      </c>
      <c r="N40" s="120">
        <v>0</v>
      </c>
      <c r="O40" s="120">
        <v>0</v>
      </c>
      <c r="P40" s="120"/>
      <c r="Q40" s="24"/>
    </row>
    <row r="41" spans="1:17" ht="12" customHeight="1" x14ac:dyDescent="0.25">
      <c r="A41" s="208"/>
      <c r="B41" s="199"/>
      <c r="C41" s="119" t="s">
        <v>273</v>
      </c>
      <c r="D41" s="120">
        <v>26</v>
      </c>
      <c r="E41" s="120">
        <v>26</v>
      </c>
      <c r="F41" s="120">
        <v>0</v>
      </c>
      <c r="G41" s="120">
        <v>0</v>
      </c>
      <c r="H41" s="120">
        <v>4.5999999999999996</v>
      </c>
      <c r="I41" s="120">
        <v>4.5999999999999996</v>
      </c>
      <c r="J41" s="120">
        <v>0</v>
      </c>
      <c r="K41" s="120">
        <v>0</v>
      </c>
      <c r="L41" s="120">
        <v>0.7</v>
      </c>
      <c r="M41" s="120">
        <v>0.7</v>
      </c>
      <c r="N41" s="120">
        <v>0</v>
      </c>
      <c r="O41" s="120">
        <v>0</v>
      </c>
      <c r="P41" s="120"/>
      <c r="Q41" s="24"/>
    </row>
    <row r="42" spans="1:17" ht="12" customHeight="1" x14ac:dyDescent="0.25">
      <c r="A42" s="208"/>
      <c r="B42" s="199"/>
      <c r="C42" s="119" t="s">
        <v>261</v>
      </c>
      <c r="D42" s="120">
        <v>6017.2</v>
      </c>
      <c r="E42" s="120">
        <v>5791.7</v>
      </c>
      <c r="F42" s="120">
        <v>0</v>
      </c>
      <c r="G42" s="120">
        <v>225.5</v>
      </c>
      <c r="H42" s="120">
        <v>1828.1</v>
      </c>
      <c r="I42" s="120">
        <v>1777.6</v>
      </c>
      <c r="J42" s="120">
        <v>0</v>
      </c>
      <c r="K42" s="120">
        <v>50.5</v>
      </c>
      <c r="L42" s="120">
        <v>1531.7</v>
      </c>
      <c r="M42" s="120">
        <v>1523.3</v>
      </c>
      <c r="N42" s="120">
        <v>0</v>
      </c>
      <c r="O42" s="120">
        <v>8.4</v>
      </c>
      <c r="P42" s="120"/>
      <c r="Q42" s="24"/>
    </row>
    <row r="43" spans="1:17" ht="12" customHeight="1" x14ac:dyDescent="0.25">
      <c r="A43" s="208"/>
      <c r="B43" s="199"/>
      <c r="C43" s="119" t="s">
        <v>262</v>
      </c>
      <c r="D43" s="120">
        <v>190.3</v>
      </c>
      <c r="E43" s="120">
        <v>0</v>
      </c>
      <c r="F43" s="120">
        <v>0</v>
      </c>
      <c r="G43" s="120">
        <v>190.3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  <c r="O43" s="120">
        <v>0</v>
      </c>
      <c r="P43" s="120"/>
      <c r="Q43" s="24"/>
    </row>
    <row r="44" spans="1:17" ht="12" customHeight="1" x14ac:dyDescent="0.25">
      <c r="A44" s="208"/>
      <c r="B44" s="199"/>
      <c r="C44" s="119" t="s">
        <v>263</v>
      </c>
      <c r="D44" s="120">
        <v>608.4</v>
      </c>
      <c r="E44" s="120">
        <v>608.4</v>
      </c>
      <c r="F44" s="120">
        <v>13.8</v>
      </c>
      <c r="G44" s="120">
        <v>0</v>
      </c>
      <c r="H44" s="120">
        <v>190.7</v>
      </c>
      <c r="I44" s="120">
        <v>190.7</v>
      </c>
      <c r="J44" s="120">
        <v>2.6</v>
      </c>
      <c r="K44" s="120">
        <v>0</v>
      </c>
      <c r="L44" s="120">
        <v>166.8</v>
      </c>
      <c r="M44" s="120">
        <v>166.8</v>
      </c>
      <c r="N44" s="120">
        <v>0.3</v>
      </c>
      <c r="O44" s="120">
        <v>0</v>
      </c>
      <c r="P44" s="120"/>
      <c r="Q44" s="24"/>
    </row>
    <row r="45" spans="1:17" ht="12" customHeight="1" x14ac:dyDescent="0.25">
      <c r="A45" s="208"/>
      <c r="B45" s="199"/>
      <c r="C45" s="119" t="s">
        <v>323</v>
      </c>
      <c r="D45" s="120">
        <v>4102</v>
      </c>
      <c r="E45" s="120">
        <v>4102</v>
      </c>
      <c r="F45" s="120">
        <v>157.69999999999999</v>
      </c>
      <c r="G45" s="120">
        <v>0</v>
      </c>
      <c r="H45" s="120">
        <v>1346.4</v>
      </c>
      <c r="I45" s="120">
        <v>1346.4</v>
      </c>
      <c r="J45" s="120">
        <v>35.9</v>
      </c>
      <c r="K45" s="120">
        <v>0</v>
      </c>
      <c r="L45" s="120">
        <v>1047.0999999999999</v>
      </c>
      <c r="M45" s="120">
        <v>1047.0999999999999</v>
      </c>
      <c r="N45" s="120">
        <v>19.600000000000001</v>
      </c>
      <c r="O45" s="120">
        <v>0</v>
      </c>
      <c r="P45" s="120"/>
      <c r="Q45" s="24"/>
    </row>
    <row r="46" spans="1:17" ht="12" customHeight="1" x14ac:dyDescent="0.25">
      <c r="A46" s="208"/>
      <c r="B46" s="199"/>
      <c r="C46" s="119" t="s">
        <v>276</v>
      </c>
      <c r="D46" s="120">
        <v>1</v>
      </c>
      <c r="E46" s="120">
        <v>1</v>
      </c>
      <c r="F46" s="120">
        <v>0</v>
      </c>
      <c r="G46" s="120">
        <v>0</v>
      </c>
      <c r="H46" s="120">
        <v>1</v>
      </c>
      <c r="I46" s="120">
        <v>1</v>
      </c>
      <c r="J46" s="120">
        <v>0</v>
      </c>
      <c r="K46" s="120">
        <v>0</v>
      </c>
      <c r="L46" s="120">
        <v>0.9</v>
      </c>
      <c r="M46" s="120">
        <v>0.9</v>
      </c>
      <c r="N46" s="120">
        <v>0</v>
      </c>
      <c r="O46" s="120">
        <v>0</v>
      </c>
      <c r="P46" s="120"/>
      <c r="Q46" s="24"/>
    </row>
    <row r="47" spans="1:17" ht="12" customHeight="1" x14ac:dyDescent="0.25">
      <c r="A47" s="208"/>
      <c r="B47" s="199"/>
      <c r="C47" s="119" t="s">
        <v>264</v>
      </c>
      <c r="D47" s="120">
        <v>50.1</v>
      </c>
      <c r="E47" s="120">
        <v>50.1</v>
      </c>
      <c r="F47" s="120">
        <v>0</v>
      </c>
      <c r="G47" s="120">
        <v>0</v>
      </c>
      <c r="H47" s="120">
        <v>50.1</v>
      </c>
      <c r="I47" s="120">
        <v>50.1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/>
      <c r="Q47" s="24"/>
    </row>
    <row r="48" spans="1:17" ht="12" customHeight="1" x14ac:dyDescent="0.25">
      <c r="A48" s="208"/>
      <c r="B48" s="199" t="s">
        <v>277</v>
      </c>
      <c r="C48" s="119" t="s">
        <v>258</v>
      </c>
      <c r="D48" s="120">
        <v>2356.9</v>
      </c>
      <c r="E48" s="120">
        <v>0</v>
      </c>
      <c r="F48" s="120">
        <v>0</v>
      </c>
      <c r="G48" s="120">
        <v>2356.9</v>
      </c>
      <c r="H48" s="120">
        <v>19.600000000000001</v>
      </c>
      <c r="I48" s="120">
        <v>0</v>
      </c>
      <c r="J48" s="120">
        <v>0</v>
      </c>
      <c r="K48" s="120">
        <v>19.600000000000001</v>
      </c>
      <c r="L48" s="120">
        <v>19.5</v>
      </c>
      <c r="M48" s="120">
        <v>0</v>
      </c>
      <c r="N48" s="120">
        <v>0</v>
      </c>
      <c r="O48" s="120">
        <v>19.5</v>
      </c>
      <c r="P48" s="120"/>
      <c r="Q48" s="24"/>
    </row>
    <row r="49" spans="1:17" ht="12" customHeight="1" x14ac:dyDescent="0.25">
      <c r="A49" s="208"/>
      <c r="B49" s="199"/>
      <c r="C49" s="119" t="s">
        <v>278</v>
      </c>
      <c r="D49" s="120">
        <v>3798</v>
      </c>
      <c r="E49" s="120">
        <v>0</v>
      </c>
      <c r="F49" s="120">
        <v>0</v>
      </c>
      <c r="G49" s="120">
        <v>3798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120">
        <v>0</v>
      </c>
      <c r="O49" s="120">
        <v>0</v>
      </c>
      <c r="P49" s="120"/>
      <c r="Q49" s="24"/>
    </row>
    <row r="50" spans="1:17" ht="12" customHeight="1" x14ac:dyDescent="0.25">
      <c r="A50" s="208"/>
      <c r="B50" s="199"/>
      <c r="C50" s="119" t="s">
        <v>280</v>
      </c>
      <c r="D50" s="120">
        <v>1493.4</v>
      </c>
      <c r="E50" s="120">
        <v>1493.4</v>
      </c>
      <c r="F50" s="120">
        <v>0</v>
      </c>
      <c r="G50" s="120">
        <v>0</v>
      </c>
      <c r="H50" s="120">
        <v>500</v>
      </c>
      <c r="I50" s="120">
        <v>500</v>
      </c>
      <c r="J50" s="120">
        <v>0</v>
      </c>
      <c r="K50" s="120">
        <v>0</v>
      </c>
      <c r="L50" s="120">
        <v>500</v>
      </c>
      <c r="M50" s="120">
        <v>500</v>
      </c>
      <c r="N50" s="120">
        <v>0</v>
      </c>
      <c r="O50" s="120">
        <v>0</v>
      </c>
      <c r="P50" s="120"/>
      <c r="Q50" s="24"/>
    </row>
    <row r="51" spans="1:17" ht="12" customHeight="1" x14ac:dyDescent="0.25">
      <c r="A51" s="208"/>
      <c r="B51" s="199"/>
      <c r="C51" s="119" t="s">
        <v>272</v>
      </c>
      <c r="D51" s="120">
        <v>301.39999999999998</v>
      </c>
      <c r="E51" s="120">
        <v>0</v>
      </c>
      <c r="F51" s="120">
        <v>0</v>
      </c>
      <c r="G51" s="120">
        <v>301.39999999999998</v>
      </c>
      <c r="H51" s="120">
        <v>201.4</v>
      </c>
      <c r="I51" s="120">
        <v>0</v>
      </c>
      <c r="J51" s="120">
        <v>0</v>
      </c>
      <c r="K51" s="120">
        <v>201.4</v>
      </c>
      <c r="L51" s="120">
        <v>29.9</v>
      </c>
      <c r="M51" s="120">
        <v>0</v>
      </c>
      <c r="N51" s="120">
        <v>0</v>
      </c>
      <c r="O51" s="120">
        <v>29.9</v>
      </c>
      <c r="P51" s="120"/>
      <c r="Q51" s="24"/>
    </row>
    <row r="52" spans="1:17" ht="12" customHeight="1" x14ac:dyDescent="0.25">
      <c r="A52" s="208"/>
      <c r="B52" s="199"/>
      <c r="C52" s="119" t="s">
        <v>273</v>
      </c>
      <c r="D52" s="120">
        <v>817.2</v>
      </c>
      <c r="E52" s="120">
        <v>7.2</v>
      </c>
      <c r="F52" s="120">
        <v>0</v>
      </c>
      <c r="G52" s="120">
        <v>810</v>
      </c>
      <c r="H52" s="120">
        <v>119</v>
      </c>
      <c r="I52" s="120">
        <v>1.8</v>
      </c>
      <c r="J52" s="120">
        <v>0</v>
      </c>
      <c r="K52" s="120">
        <v>117.2</v>
      </c>
      <c r="L52" s="120">
        <v>1.7</v>
      </c>
      <c r="M52" s="120">
        <v>0.7</v>
      </c>
      <c r="N52" s="120">
        <v>0</v>
      </c>
      <c r="O52" s="120">
        <v>1</v>
      </c>
      <c r="P52" s="120"/>
      <c r="Q52" s="24"/>
    </row>
    <row r="53" spans="1:17" ht="12" customHeight="1" x14ac:dyDescent="0.25">
      <c r="A53" s="208"/>
      <c r="B53" s="199"/>
      <c r="C53" s="119" t="s">
        <v>261</v>
      </c>
      <c r="D53" s="120">
        <v>12013</v>
      </c>
      <c r="E53" s="120">
        <v>4880.3999999999996</v>
      </c>
      <c r="F53" s="120">
        <v>0</v>
      </c>
      <c r="G53" s="120">
        <v>7132.6</v>
      </c>
      <c r="H53" s="120">
        <v>5577.2</v>
      </c>
      <c r="I53" s="120">
        <v>2486.6</v>
      </c>
      <c r="J53" s="120">
        <v>0</v>
      </c>
      <c r="K53" s="120">
        <v>3090.6</v>
      </c>
      <c r="L53" s="120">
        <v>1904.1</v>
      </c>
      <c r="M53" s="120">
        <v>1382.2</v>
      </c>
      <c r="N53" s="120">
        <v>0</v>
      </c>
      <c r="O53" s="120">
        <v>521.9</v>
      </c>
      <c r="P53" s="120"/>
      <c r="Q53" s="24"/>
    </row>
    <row r="54" spans="1:17" ht="13.95" customHeight="1" x14ac:dyDescent="0.25">
      <c r="A54" s="208"/>
      <c r="B54" s="199"/>
      <c r="C54" s="119" t="s">
        <v>281</v>
      </c>
      <c r="D54" s="120">
        <v>2500</v>
      </c>
      <c r="E54" s="120">
        <v>0</v>
      </c>
      <c r="F54" s="120">
        <v>0</v>
      </c>
      <c r="G54" s="120">
        <v>2500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/>
      <c r="Q54" s="24"/>
    </row>
    <row r="55" spans="1:17" ht="13.95" customHeight="1" x14ac:dyDescent="0.25">
      <c r="A55" s="208"/>
      <c r="B55" s="199"/>
      <c r="C55" s="119" t="s">
        <v>262</v>
      </c>
      <c r="D55" s="120">
        <v>97.2</v>
      </c>
      <c r="E55" s="120">
        <v>0</v>
      </c>
      <c r="F55" s="120">
        <v>0</v>
      </c>
      <c r="G55" s="120">
        <v>97.2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/>
      <c r="Q55" s="24"/>
    </row>
    <row r="56" spans="1:17" ht="15" customHeight="1" x14ac:dyDescent="0.25">
      <c r="A56" s="208"/>
      <c r="B56" s="199"/>
      <c r="C56" s="119" t="s">
        <v>263</v>
      </c>
      <c r="D56" s="120">
        <v>1189</v>
      </c>
      <c r="E56" s="120">
        <v>1189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/>
      <c r="Q56" s="24"/>
    </row>
    <row r="57" spans="1:17" ht="15" customHeight="1" x14ac:dyDescent="0.25">
      <c r="A57" s="208"/>
      <c r="B57" s="199" t="s">
        <v>309</v>
      </c>
      <c r="C57" s="119" t="s">
        <v>261</v>
      </c>
      <c r="D57" s="120">
        <v>1652.2</v>
      </c>
      <c r="E57" s="120">
        <v>1029.3</v>
      </c>
      <c r="F57" s="120">
        <v>0</v>
      </c>
      <c r="G57" s="120">
        <v>622.9</v>
      </c>
      <c r="H57" s="120">
        <v>228.8</v>
      </c>
      <c r="I57" s="120">
        <v>188</v>
      </c>
      <c r="J57" s="120">
        <v>0</v>
      </c>
      <c r="K57" s="120">
        <v>40.799999999999997</v>
      </c>
      <c r="L57" s="120">
        <v>164.8</v>
      </c>
      <c r="M57" s="120">
        <v>145.5</v>
      </c>
      <c r="N57" s="120">
        <v>0</v>
      </c>
      <c r="O57" s="120">
        <v>19.3</v>
      </c>
      <c r="P57" s="120"/>
      <c r="Q57" s="24"/>
    </row>
    <row r="58" spans="1:17" ht="34.950000000000003" customHeight="1" x14ac:dyDescent="0.25">
      <c r="A58" s="208"/>
      <c r="B58" s="199"/>
      <c r="C58" s="119" t="s">
        <v>281</v>
      </c>
      <c r="D58" s="120">
        <v>800</v>
      </c>
      <c r="E58" s="120">
        <v>0</v>
      </c>
      <c r="F58" s="120">
        <v>0</v>
      </c>
      <c r="G58" s="120">
        <v>800</v>
      </c>
      <c r="H58" s="120">
        <v>0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/>
      <c r="Q58" s="24"/>
    </row>
    <row r="59" spans="1:17" ht="31.95" customHeight="1" x14ac:dyDescent="0.25">
      <c r="A59" s="208"/>
      <c r="B59" s="151" t="s">
        <v>279</v>
      </c>
      <c r="C59" s="119" t="s">
        <v>261</v>
      </c>
      <c r="D59" s="120">
        <v>3546.4</v>
      </c>
      <c r="E59" s="120">
        <v>1887.2</v>
      </c>
      <c r="F59" s="120">
        <v>409.8</v>
      </c>
      <c r="G59" s="120">
        <v>1659.2</v>
      </c>
      <c r="H59" s="120">
        <v>1920.2</v>
      </c>
      <c r="I59" s="120">
        <v>561</v>
      </c>
      <c r="J59" s="120">
        <v>102.5</v>
      </c>
      <c r="K59" s="120">
        <v>1359.2</v>
      </c>
      <c r="L59" s="120">
        <v>1782.8</v>
      </c>
      <c r="M59" s="120">
        <v>512.20000000000005</v>
      </c>
      <c r="N59" s="120">
        <v>97.3</v>
      </c>
      <c r="O59" s="120">
        <v>1270.5999999999999</v>
      </c>
      <c r="P59" s="120"/>
      <c r="Q59" s="24"/>
    </row>
    <row r="60" spans="1:17" ht="16.95" customHeight="1" x14ac:dyDescent="0.25">
      <c r="A60" s="208"/>
      <c r="B60" s="199" t="s">
        <v>308</v>
      </c>
      <c r="C60" s="119" t="s">
        <v>258</v>
      </c>
      <c r="D60" s="120">
        <v>1917.9</v>
      </c>
      <c r="E60" s="120">
        <v>72.8</v>
      </c>
      <c r="F60" s="120">
        <v>61.8</v>
      </c>
      <c r="G60" s="120">
        <v>1845.1</v>
      </c>
      <c r="H60" s="120">
        <v>302.8</v>
      </c>
      <c r="I60" s="120">
        <v>25.6</v>
      </c>
      <c r="J60" s="120">
        <v>15.3</v>
      </c>
      <c r="K60" s="120">
        <v>277.2</v>
      </c>
      <c r="L60" s="120">
        <v>258.7</v>
      </c>
      <c r="M60" s="120">
        <v>9.5</v>
      </c>
      <c r="N60" s="120">
        <v>2.8</v>
      </c>
      <c r="O60" s="120">
        <v>249.2</v>
      </c>
      <c r="P60" s="120"/>
      <c r="Q60" s="24"/>
    </row>
    <row r="61" spans="1:17" ht="15" customHeight="1" x14ac:dyDescent="0.25">
      <c r="A61" s="208"/>
      <c r="B61" s="199"/>
      <c r="C61" s="119" t="s">
        <v>280</v>
      </c>
      <c r="D61" s="120">
        <v>460.9</v>
      </c>
      <c r="E61" s="120">
        <v>0</v>
      </c>
      <c r="F61" s="120">
        <v>0</v>
      </c>
      <c r="G61" s="120">
        <v>460.9</v>
      </c>
      <c r="H61" s="120">
        <v>100</v>
      </c>
      <c r="I61" s="120">
        <v>0</v>
      </c>
      <c r="J61" s="120">
        <v>0</v>
      </c>
      <c r="K61" s="120">
        <v>100</v>
      </c>
      <c r="L61" s="120">
        <v>0</v>
      </c>
      <c r="M61" s="120">
        <v>0</v>
      </c>
      <c r="N61" s="120">
        <v>0</v>
      </c>
      <c r="O61" s="120">
        <v>0</v>
      </c>
      <c r="P61" s="150"/>
      <c r="Q61" s="150"/>
    </row>
    <row r="62" spans="1:17" ht="15" customHeight="1" x14ac:dyDescent="0.25">
      <c r="A62" s="208"/>
      <c r="B62" s="199"/>
      <c r="C62" s="119" t="s">
        <v>282</v>
      </c>
      <c r="D62" s="120">
        <v>5</v>
      </c>
      <c r="E62" s="120">
        <v>5</v>
      </c>
      <c r="F62" s="120">
        <v>0</v>
      </c>
      <c r="G62" s="120">
        <v>0</v>
      </c>
      <c r="H62" s="120">
        <v>5</v>
      </c>
      <c r="I62" s="120">
        <v>5</v>
      </c>
      <c r="J62" s="120">
        <v>0</v>
      </c>
      <c r="K62" s="120">
        <v>0</v>
      </c>
      <c r="L62" s="120">
        <v>5</v>
      </c>
      <c r="M62" s="120">
        <v>5</v>
      </c>
      <c r="N62" s="120">
        <v>0</v>
      </c>
      <c r="O62" s="120">
        <v>0</v>
      </c>
      <c r="P62" s="120"/>
      <c r="Q62" s="24"/>
    </row>
    <row r="63" spans="1:17" ht="13.95" customHeight="1" x14ac:dyDescent="0.25">
      <c r="A63" s="208"/>
      <c r="B63" s="199"/>
      <c r="C63" s="119" t="s">
        <v>273</v>
      </c>
      <c r="D63" s="120">
        <v>110</v>
      </c>
      <c r="E63" s="120">
        <v>110</v>
      </c>
      <c r="F63" s="120">
        <v>0</v>
      </c>
      <c r="G63" s="120">
        <v>0</v>
      </c>
      <c r="H63" s="120">
        <v>27.2</v>
      </c>
      <c r="I63" s="120">
        <v>27.2</v>
      </c>
      <c r="J63" s="120">
        <v>0</v>
      </c>
      <c r="K63" s="120">
        <v>0</v>
      </c>
      <c r="L63" s="120">
        <v>2.4</v>
      </c>
      <c r="M63" s="120">
        <v>2.4</v>
      </c>
      <c r="N63" s="120">
        <v>0</v>
      </c>
      <c r="O63" s="120">
        <v>0</v>
      </c>
      <c r="P63" s="120"/>
      <c r="Q63" s="24"/>
    </row>
    <row r="64" spans="1:17" ht="15.6" customHeight="1" x14ac:dyDescent="0.25">
      <c r="A64" s="208"/>
      <c r="B64" s="199"/>
      <c r="C64" s="119" t="s">
        <v>261</v>
      </c>
      <c r="D64" s="120">
        <v>17127.400000000001</v>
      </c>
      <c r="E64" s="120">
        <v>15357.1</v>
      </c>
      <c r="F64" s="120">
        <v>10876.6</v>
      </c>
      <c r="G64" s="120">
        <v>1770.3</v>
      </c>
      <c r="H64" s="120">
        <v>4206.2</v>
      </c>
      <c r="I64" s="120">
        <v>3511.9</v>
      </c>
      <c r="J64" s="120">
        <v>2317.5</v>
      </c>
      <c r="K64" s="120">
        <v>694.3</v>
      </c>
      <c r="L64" s="120">
        <v>2537.1999999999998</v>
      </c>
      <c r="M64" s="120">
        <v>2191</v>
      </c>
      <c r="N64" s="120">
        <v>1652.1</v>
      </c>
      <c r="O64" s="120">
        <v>346.2</v>
      </c>
      <c r="P64" s="150"/>
      <c r="Q64" s="150"/>
    </row>
    <row r="65" spans="1:17" ht="18" customHeight="1" x14ac:dyDescent="0.25">
      <c r="A65" s="208"/>
      <c r="B65" s="199"/>
      <c r="C65" s="119" t="s">
        <v>281</v>
      </c>
      <c r="D65" s="120">
        <v>600</v>
      </c>
      <c r="E65" s="120">
        <v>0</v>
      </c>
      <c r="F65" s="120">
        <v>0</v>
      </c>
      <c r="G65" s="120">
        <v>600</v>
      </c>
      <c r="H65" s="120">
        <v>0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0</v>
      </c>
      <c r="O65" s="120">
        <v>0</v>
      </c>
      <c r="P65" s="150"/>
      <c r="Q65" s="150"/>
    </row>
    <row r="66" spans="1:17" ht="14.4" customHeight="1" x14ac:dyDescent="0.25">
      <c r="A66" s="208"/>
      <c r="B66" s="199"/>
      <c r="C66" s="119" t="s">
        <v>263</v>
      </c>
      <c r="D66" s="120">
        <v>32.799999999999997</v>
      </c>
      <c r="E66" s="120">
        <v>24.4</v>
      </c>
      <c r="F66" s="120">
        <v>23.2</v>
      </c>
      <c r="G66" s="120">
        <v>8.4</v>
      </c>
      <c r="H66" s="120">
        <v>14.5</v>
      </c>
      <c r="I66" s="120">
        <v>6.1</v>
      </c>
      <c r="J66" s="120">
        <v>6</v>
      </c>
      <c r="K66" s="120">
        <v>8.4</v>
      </c>
      <c r="L66" s="120">
        <v>2.7</v>
      </c>
      <c r="M66" s="120">
        <v>2.7</v>
      </c>
      <c r="N66" s="120">
        <v>2.6</v>
      </c>
      <c r="O66" s="120">
        <v>0</v>
      </c>
      <c r="P66" s="150"/>
      <c r="Q66" s="150"/>
    </row>
    <row r="67" spans="1:17" ht="15.6" customHeight="1" x14ac:dyDescent="0.25">
      <c r="A67" s="208"/>
      <c r="B67" s="199"/>
      <c r="C67" s="119" t="s">
        <v>323</v>
      </c>
      <c r="D67" s="120">
        <v>700</v>
      </c>
      <c r="E67" s="120">
        <v>700</v>
      </c>
      <c r="F67" s="120">
        <v>623.1</v>
      </c>
      <c r="G67" s="120">
        <v>0</v>
      </c>
      <c r="H67" s="120">
        <v>165</v>
      </c>
      <c r="I67" s="120">
        <v>165</v>
      </c>
      <c r="J67" s="120">
        <v>154.4</v>
      </c>
      <c r="K67" s="120">
        <v>0</v>
      </c>
      <c r="L67" s="120">
        <v>103.5</v>
      </c>
      <c r="M67" s="120">
        <v>103.5</v>
      </c>
      <c r="N67" s="120">
        <v>100.4</v>
      </c>
      <c r="O67" s="120">
        <v>0</v>
      </c>
      <c r="P67" s="120"/>
      <c r="Q67" s="24"/>
    </row>
    <row r="68" spans="1:17" ht="14.4" customHeight="1" x14ac:dyDescent="0.25">
      <c r="A68" s="208"/>
      <c r="B68" s="199"/>
      <c r="C68" s="119" t="s">
        <v>264</v>
      </c>
      <c r="D68" s="120">
        <v>15.8</v>
      </c>
      <c r="E68" s="120">
        <v>15.8</v>
      </c>
      <c r="F68" s="120">
        <v>15.5</v>
      </c>
      <c r="G68" s="120">
        <v>0</v>
      </c>
      <c r="H68" s="120">
        <v>4</v>
      </c>
      <c r="I68" s="120">
        <v>4</v>
      </c>
      <c r="J68" s="120">
        <v>3.7</v>
      </c>
      <c r="K68" s="120">
        <v>0</v>
      </c>
      <c r="L68" s="120">
        <v>0.9</v>
      </c>
      <c r="M68" s="120">
        <v>0.9</v>
      </c>
      <c r="N68" s="120">
        <v>0.9</v>
      </c>
      <c r="O68" s="120">
        <v>0</v>
      </c>
      <c r="P68" s="120"/>
      <c r="Q68" s="24"/>
    </row>
    <row r="69" spans="1:17" ht="17.399999999999999" customHeight="1" x14ac:dyDescent="0.25">
      <c r="A69" s="186"/>
      <c r="B69" s="199"/>
      <c r="C69" s="119" t="s">
        <v>266</v>
      </c>
      <c r="D69" s="120">
        <v>200</v>
      </c>
      <c r="E69" s="120">
        <v>0</v>
      </c>
      <c r="F69" s="120">
        <v>0</v>
      </c>
      <c r="G69" s="120">
        <v>200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50"/>
      <c r="Q69" s="150"/>
    </row>
    <row r="70" spans="1:17" ht="30" x14ac:dyDescent="0.25">
      <c r="A70" s="148" t="s">
        <v>70</v>
      </c>
      <c r="B70" s="148"/>
      <c r="C70" s="149"/>
      <c r="D70" s="150">
        <f t="shared" ref="D70:O70" si="1">SUBTOTAL(9,D71:D75)</f>
        <v>2111.9</v>
      </c>
      <c r="E70" s="150">
        <f t="shared" si="1"/>
        <v>1924.9</v>
      </c>
      <c r="F70" s="150">
        <f t="shared" si="1"/>
        <v>1606.2</v>
      </c>
      <c r="G70" s="150">
        <f t="shared" si="1"/>
        <v>187</v>
      </c>
      <c r="H70" s="150">
        <f t="shared" si="1"/>
        <v>622.1</v>
      </c>
      <c r="I70" s="150">
        <f t="shared" si="1"/>
        <v>533.59999999999991</v>
      </c>
      <c r="J70" s="150">
        <f t="shared" si="1"/>
        <v>400</v>
      </c>
      <c r="K70" s="150">
        <f t="shared" si="1"/>
        <v>88.5</v>
      </c>
      <c r="L70" s="150">
        <f t="shared" si="1"/>
        <v>537.4</v>
      </c>
      <c r="M70" s="150">
        <f t="shared" si="1"/>
        <v>459.4</v>
      </c>
      <c r="N70" s="150">
        <f t="shared" si="1"/>
        <v>384</v>
      </c>
      <c r="O70" s="150">
        <f t="shared" si="1"/>
        <v>78</v>
      </c>
      <c r="P70" s="150">
        <f>SUM(L70/D70*100)</f>
        <v>25.446280600407214</v>
      </c>
      <c r="Q70" s="150">
        <f>SUM(L70/H70*100)</f>
        <v>86.384825590741031</v>
      </c>
    </row>
    <row r="71" spans="1:17" x14ac:dyDescent="0.25">
      <c r="A71" s="198"/>
      <c r="B71" s="151" t="s">
        <v>275</v>
      </c>
      <c r="C71" s="119" t="s">
        <v>261</v>
      </c>
      <c r="D71" s="120">
        <v>3</v>
      </c>
      <c r="E71" s="120">
        <v>3</v>
      </c>
      <c r="F71" s="120">
        <v>0</v>
      </c>
      <c r="G71" s="120">
        <v>0</v>
      </c>
      <c r="H71" s="120">
        <v>0</v>
      </c>
      <c r="I71" s="120">
        <v>0</v>
      </c>
      <c r="J71" s="120">
        <v>0</v>
      </c>
      <c r="K71" s="120">
        <v>0</v>
      </c>
      <c r="L71" s="120">
        <v>0</v>
      </c>
      <c r="M71" s="120">
        <v>0</v>
      </c>
      <c r="N71" s="120">
        <v>0</v>
      </c>
      <c r="O71" s="120">
        <v>0</v>
      </c>
      <c r="P71" s="150"/>
      <c r="Q71" s="150"/>
    </row>
    <row r="72" spans="1:17" ht="18" customHeight="1" x14ac:dyDescent="0.25">
      <c r="A72" s="198"/>
      <c r="B72" s="199" t="s">
        <v>309</v>
      </c>
      <c r="C72" s="119" t="s">
        <v>273</v>
      </c>
      <c r="D72" s="120">
        <v>16</v>
      </c>
      <c r="E72" s="120">
        <v>16</v>
      </c>
      <c r="F72" s="120">
        <v>0</v>
      </c>
      <c r="G72" s="120">
        <v>0</v>
      </c>
      <c r="H72" s="120">
        <v>4.3</v>
      </c>
      <c r="I72" s="120">
        <v>4.3</v>
      </c>
      <c r="J72" s="120">
        <v>0</v>
      </c>
      <c r="K72" s="120">
        <v>0</v>
      </c>
      <c r="L72" s="120">
        <v>1.7</v>
      </c>
      <c r="M72" s="120">
        <v>1.7</v>
      </c>
      <c r="N72" s="120">
        <v>0</v>
      </c>
      <c r="O72" s="120">
        <v>0</v>
      </c>
      <c r="P72" s="120"/>
      <c r="Q72" s="24"/>
    </row>
    <row r="73" spans="1:17" ht="16.95" customHeight="1" x14ac:dyDescent="0.25">
      <c r="A73" s="198"/>
      <c r="B73" s="199"/>
      <c r="C73" s="119" t="s">
        <v>261</v>
      </c>
      <c r="D73" s="120">
        <v>1978.3</v>
      </c>
      <c r="E73" s="120">
        <v>1905.9</v>
      </c>
      <c r="F73" s="120">
        <v>1606.2</v>
      </c>
      <c r="G73" s="120">
        <v>72.400000000000006</v>
      </c>
      <c r="H73" s="120">
        <v>586.70000000000005</v>
      </c>
      <c r="I73" s="120">
        <v>529.29999999999995</v>
      </c>
      <c r="J73" s="120">
        <v>400</v>
      </c>
      <c r="K73" s="120">
        <v>57.4</v>
      </c>
      <c r="L73" s="120">
        <v>509</v>
      </c>
      <c r="M73" s="120">
        <v>457.7</v>
      </c>
      <c r="N73" s="120">
        <v>384</v>
      </c>
      <c r="O73" s="120">
        <v>51.3</v>
      </c>
      <c r="P73" s="150"/>
      <c r="Q73" s="150"/>
    </row>
    <row r="74" spans="1:17" ht="18" customHeight="1" x14ac:dyDescent="0.25">
      <c r="A74" s="198"/>
      <c r="B74" s="199"/>
      <c r="C74" s="119" t="s">
        <v>263</v>
      </c>
      <c r="D74" s="120">
        <v>84.6</v>
      </c>
      <c r="E74" s="120">
        <v>0</v>
      </c>
      <c r="F74" s="120">
        <v>0</v>
      </c>
      <c r="G74" s="120">
        <v>84.6</v>
      </c>
      <c r="H74" s="120">
        <v>21.1</v>
      </c>
      <c r="I74" s="120">
        <v>0</v>
      </c>
      <c r="J74" s="120">
        <v>0</v>
      </c>
      <c r="K74" s="120">
        <v>21.1</v>
      </c>
      <c r="L74" s="120">
        <v>21.1</v>
      </c>
      <c r="M74" s="120">
        <v>0</v>
      </c>
      <c r="N74" s="120">
        <v>0</v>
      </c>
      <c r="O74" s="120">
        <v>21.1</v>
      </c>
      <c r="P74" s="150"/>
      <c r="Q74" s="150"/>
    </row>
    <row r="75" spans="1:17" ht="45" x14ac:dyDescent="0.25">
      <c r="A75" s="198"/>
      <c r="B75" s="151" t="s">
        <v>308</v>
      </c>
      <c r="C75" s="119" t="s">
        <v>261</v>
      </c>
      <c r="D75" s="120">
        <v>30</v>
      </c>
      <c r="E75" s="120">
        <v>0</v>
      </c>
      <c r="F75" s="120">
        <v>0</v>
      </c>
      <c r="G75" s="120">
        <v>30</v>
      </c>
      <c r="H75" s="120">
        <v>10</v>
      </c>
      <c r="I75" s="120">
        <v>0</v>
      </c>
      <c r="J75" s="120">
        <v>0</v>
      </c>
      <c r="K75" s="120">
        <v>10</v>
      </c>
      <c r="L75" s="120">
        <v>5.6</v>
      </c>
      <c r="M75" s="120">
        <v>0</v>
      </c>
      <c r="N75" s="120">
        <v>0</v>
      </c>
      <c r="O75" s="120">
        <v>5.6</v>
      </c>
      <c r="P75" s="150"/>
      <c r="Q75" s="150"/>
    </row>
    <row r="76" spans="1:17" ht="30" x14ac:dyDescent="0.25">
      <c r="A76" s="148" t="s">
        <v>283</v>
      </c>
      <c r="B76" s="148"/>
      <c r="C76" s="149"/>
      <c r="D76" s="150">
        <f t="shared" ref="D76:O76" si="2">SUBTOTAL(9,D77:D81)</f>
        <v>3894.0999999999995</v>
      </c>
      <c r="E76" s="150">
        <f t="shared" si="2"/>
        <v>3879.2999999999997</v>
      </c>
      <c r="F76" s="150">
        <f t="shared" si="2"/>
        <v>3385.2</v>
      </c>
      <c r="G76" s="150">
        <f t="shared" si="2"/>
        <v>14.8</v>
      </c>
      <c r="H76" s="150">
        <f t="shared" si="2"/>
        <v>1008.8999999999999</v>
      </c>
      <c r="I76" s="150">
        <f t="shared" si="2"/>
        <v>994.09999999999991</v>
      </c>
      <c r="J76" s="150">
        <f t="shared" si="2"/>
        <v>847.5</v>
      </c>
      <c r="K76" s="150">
        <f t="shared" si="2"/>
        <v>14.8</v>
      </c>
      <c r="L76" s="150">
        <f t="shared" si="2"/>
        <v>629.70000000000005</v>
      </c>
      <c r="M76" s="150">
        <f t="shared" si="2"/>
        <v>629.70000000000005</v>
      </c>
      <c r="N76" s="150">
        <f t="shared" si="2"/>
        <v>539.30000000000007</v>
      </c>
      <c r="O76" s="150">
        <f t="shared" si="2"/>
        <v>0</v>
      </c>
      <c r="P76" s="150">
        <f>SUM(L76/D76*100)</f>
        <v>16.170617087388617</v>
      </c>
      <c r="Q76" s="150">
        <f>SUM(L76/H76*100)</f>
        <v>62.414510853404714</v>
      </c>
    </row>
    <row r="77" spans="1:17" ht="18" customHeight="1" x14ac:dyDescent="0.25">
      <c r="A77" s="198"/>
      <c r="B77" s="199" t="s">
        <v>257</v>
      </c>
      <c r="C77" s="119" t="s">
        <v>259</v>
      </c>
      <c r="D77" s="120">
        <v>2903.7</v>
      </c>
      <c r="E77" s="120">
        <v>2903.7</v>
      </c>
      <c r="F77" s="120">
        <v>2779</v>
      </c>
      <c r="G77" s="120">
        <v>0</v>
      </c>
      <c r="H77" s="120">
        <v>726.6</v>
      </c>
      <c r="I77" s="120">
        <v>726.6</v>
      </c>
      <c r="J77" s="120">
        <v>695</v>
      </c>
      <c r="K77" s="120">
        <v>0</v>
      </c>
      <c r="L77" s="120">
        <v>451.4</v>
      </c>
      <c r="M77" s="120">
        <v>451.4</v>
      </c>
      <c r="N77" s="120">
        <v>438</v>
      </c>
      <c r="O77" s="120">
        <v>0</v>
      </c>
      <c r="P77" s="150"/>
      <c r="Q77" s="150"/>
    </row>
    <row r="78" spans="1:17" ht="15" customHeight="1" x14ac:dyDescent="0.25">
      <c r="A78" s="198"/>
      <c r="B78" s="199"/>
      <c r="C78" s="119" t="s">
        <v>260</v>
      </c>
      <c r="D78" s="120">
        <v>3.8</v>
      </c>
      <c r="E78" s="120">
        <v>3.8</v>
      </c>
      <c r="F78" s="120">
        <v>3.7</v>
      </c>
      <c r="G78" s="120">
        <v>0</v>
      </c>
      <c r="H78" s="120">
        <v>1.4</v>
      </c>
      <c r="I78" s="120">
        <v>1.4</v>
      </c>
      <c r="J78" s="120">
        <v>1.4</v>
      </c>
      <c r="K78" s="120">
        <v>0</v>
      </c>
      <c r="L78" s="120">
        <v>0</v>
      </c>
      <c r="M78" s="120">
        <v>0</v>
      </c>
      <c r="N78" s="120">
        <v>0</v>
      </c>
      <c r="O78" s="120">
        <v>0</v>
      </c>
      <c r="P78" s="150"/>
      <c r="Q78" s="150"/>
    </row>
    <row r="79" spans="1:17" ht="15.6" customHeight="1" x14ac:dyDescent="0.25">
      <c r="A79" s="198"/>
      <c r="B79" s="199"/>
      <c r="C79" s="119" t="s">
        <v>273</v>
      </c>
      <c r="D79" s="120">
        <v>160.1</v>
      </c>
      <c r="E79" s="120">
        <v>160.1</v>
      </c>
      <c r="F79" s="120">
        <v>20.7</v>
      </c>
      <c r="G79" s="120">
        <v>0</v>
      </c>
      <c r="H79" s="120">
        <v>47.8</v>
      </c>
      <c r="I79" s="120">
        <v>47.8</v>
      </c>
      <c r="J79" s="120">
        <v>5.6</v>
      </c>
      <c r="K79" s="120">
        <v>0</v>
      </c>
      <c r="L79" s="120">
        <v>42</v>
      </c>
      <c r="M79" s="120">
        <v>42</v>
      </c>
      <c r="N79" s="120">
        <v>3.1</v>
      </c>
      <c r="O79" s="120">
        <v>0</v>
      </c>
      <c r="P79" s="150"/>
      <c r="Q79" s="150"/>
    </row>
    <row r="80" spans="1:17" ht="13.95" customHeight="1" x14ac:dyDescent="0.25">
      <c r="A80" s="198"/>
      <c r="B80" s="199"/>
      <c r="C80" s="119" t="s">
        <v>261</v>
      </c>
      <c r="D80" s="120">
        <v>785.3</v>
      </c>
      <c r="E80" s="120">
        <v>770.5</v>
      </c>
      <c r="F80" s="120">
        <v>541.4</v>
      </c>
      <c r="G80" s="120">
        <v>14.8</v>
      </c>
      <c r="H80" s="120">
        <v>222.8</v>
      </c>
      <c r="I80" s="120">
        <v>208</v>
      </c>
      <c r="J80" s="120">
        <v>135.4</v>
      </c>
      <c r="K80" s="120">
        <v>14.8</v>
      </c>
      <c r="L80" s="120">
        <v>131.6</v>
      </c>
      <c r="M80" s="120">
        <v>131.6</v>
      </c>
      <c r="N80" s="120">
        <v>93.5</v>
      </c>
      <c r="O80" s="120">
        <v>0</v>
      </c>
      <c r="P80" s="120"/>
      <c r="Q80" s="24"/>
    </row>
    <row r="81" spans="1:17" ht="14.4" customHeight="1" x14ac:dyDescent="0.25">
      <c r="A81" s="198"/>
      <c r="B81" s="199"/>
      <c r="C81" s="119" t="s">
        <v>263</v>
      </c>
      <c r="D81" s="120">
        <v>41.2</v>
      </c>
      <c r="E81" s="120">
        <v>41.2</v>
      </c>
      <c r="F81" s="120">
        <v>40.4</v>
      </c>
      <c r="G81" s="120">
        <v>0</v>
      </c>
      <c r="H81" s="120">
        <v>10.3</v>
      </c>
      <c r="I81" s="120">
        <v>10.3</v>
      </c>
      <c r="J81" s="120">
        <v>10.1</v>
      </c>
      <c r="K81" s="120">
        <v>0</v>
      </c>
      <c r="L81" s="120">
        <v>4.7</v>
      </c>
      <c r="M81" s="120">
        <v>4.7</v>
      </c>
      <c r="N81" s="120">
        <v>4.7</v>
      </c>
      <c r="O81" s="120">
        <v>0</v>
      </c>
      <c r="P81" s="150"/>
      <c r="Q81" s="150"/>
    </row>
    <row r="82" spans="1:17" ht="30" x14ac:dyDescent="0.25">
      <c r="A82" s="148" t="s">
        <v>17</v>
      </c>
      <c r="B82" s="148"/>
      <c r="C82" s="149"/>
      <c r="D82" s="150">
        <f t="shared" ref="D82:O82" si="3">SUBTOTAL(9,D83:D87)</f>
        <v>5057</v>
      </c>
      <c r="E82" s="150">
        <f t="shared" si="3"/>
        <v>5057</v>
      </c>
      <c r="F82" s="150">
        <f t="shared" si="3"/>
        <v>4387.4999999999991</v>
      </c>
      <c r="G82" s="150">
        <f t="shared" si="3"/>
        <v>0</v>
      </c>
      <c r="H82" s="150">
        <f t="shared" si="3"/>
        <v>1331.3</v>
      </c>
      <c r="I82" s="150">
        <f t="shared" si="3"/>
        <v>1331.3</v>
      </c>
      <c r="J82" s="150">
        <f t="shared" si="3"/>
        <v>1101.8999999999999</v>
      </c>
      <c r="K82" s="150">
        <f t="shared" si="3"/>
        <v>0</v>
      </c>
      <c r="L82" s="150">
        <f t="shared" si="3"/>
        <v>875.4</v>
      </c>
      <c r="M82" s="150">
        <f t="shared" si="3"/>
        <v>875.4</v>
      </c>
      <c r="N82" s="150">
        <f t="shared" si="3"/>
        <v>729.80000000000007</v>
      </c>
      <c r="O82" s="150">
        <f t="shared" si="3"/>
        <v>0</v>
      </c>
      <c r="P82" s="150">
        <f>SUM(L82/D82*100)</f>
        <v>17.310658493177772</v>
      </c>
      <c r="Q82" s="150">
        <f>SUM(L82/H82*100)</f>
        <v>65.755276797115599</v>
      </c>
    </row>
    <row r="83" spans="1:17" ht="17.399999999999999" customHeight="1" x14ac:dyDescent="0.25">
      <c r="A83" s="198"/>
      <c r="B83" s="199" t="s">
        <v>257</v>
      </c>
      <c r="C83" s="119" t="s">
        <v>259</v>
      </c>
      <c r="D83" s="120">
        <v>3492.4</v>
      </c>
      <c r="E83" s="120">
        <v>3492.4</v>
      </c>
      <c r="F83" s="120">
        <v>3359.4</v>
      </c>
      <c r="G83" s="120">
        <v>0</v>
      </c>
      <c r="H83" s="120">
        <v>873.4</v>
      </c>
      <c r="I83" s="120">
        <v>873.4</v>
      </c>
      <c r="J83" s="120">
        <v>839.9</v>
      </c>
      <c r="K83" s="120">
        <v>0</v>
      </c>
      <c r="L83" s="120">
        <v>584.9</v>
      </c>
      <c r="M83" s="120">
        <v>584.9</v>
      </c>
      <c r="N83" s="120">
        <v>569.1</v>
      </c>
      <c r="O83" s="120">
        <v>0</v>
      </c>
      <c r="P83" s="150"/>
      <c r="Q83" s="150"/>
    </row>
    <row r="84" spans="1:17" ht="15.6" customHeight="1" x14ac:dyDescent="0.25">
      <c r="A84" s="198"/>
      <c r="B84" s="199"/>
      <c r="C84" s="119" t="s">
        <v>260</v>
      </c>
      <c r="D84" s="120">
        <v>9.4</v>
      </c>
      <c r="E84" s="120">
        <v>9.4</v>
      </c>
      <c r="F84" s="120">
        <v>9.1999999999999993</v>
      </c>
      <c r="G84" s="120">
        <v>0</v>
      </c>
      <c r="H84" s="120">
        <v>3.5</v>
      </c>
      <c r="I84" s="120">
        <v>3.5</v>
      </c>
      <c r="J84" s="120">
        <v>3.5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/>
      <c r="Q84" s="24"/>
    </row>
    <row r="85" spans="1:17" ht="14.4" customHeight="1" x14ac:dyDescent="0.25">
      <c r="A85" s="198"/>
      <c r="B85" s="199"/>
      <c r="C85" s="119" t="s">
        <v>273</v>
      </c>
      <c r="D85" s="120">
        <v>237</v>
      </c>
      <c r="E85" s="120">
        <v>237</v>
      </c>
      <c r="F85" s="120">
        <v>23.7</v>
      </c>
      <c r="G85" s="120">
        <v>0</v>
      </c>
      <c r="H85" s="120">
        <v>76.8</v>
      </c>
      <c r="I85" s="120">
        <v>76.8</v>
      </c>
      <c r="J85" s="120">
        <v>7.9</v>
      </c>
      <c r="K85" s="120">
        <v>0</v>
      </c>
      <c r="L85" s="120">
        <v>52.2</v>
      </c>
      <c r="M85" s="120">
        <v>52.2</v>
      </c>
      <c r="N85" s="120">
        <v>4.2</v>
      </c>
      <c r="O85" s="120">
        <v>0</v>
      </c>
      <c r="P85" s="150"/>
      <c r="Q85" s="150"/>
    </row>
    <row r="86" spans="1:17" ht="16.95" customHeight="1" x14ac:dyDescent="0.25">
      <c r="A86" s="198"/>
      <c r="B86" s="199"/>
      <c r="C86" s="119" t="s">
        <v>261</v>
      </c>
      <c r="D86" s="120">
        <v>1278.8</v>
      </c>
      <c r="E86" s="120">
        <v>1278.8</v>
      </c>
      <c r="F86" s="120">
        <v>956.5</v>
      </c>
      <c r="G86" s="120">
        <v>0</v>
      </c>
      <c r="H86" s="120">
        <v>367.7</v>
      </c>
      <c r="I86" s="120">
        <v>367.7</v>
      </c>
      <c r="J86" s="120">
        <v>241</v>
      </c>
      <c r="K86" s="120">
        <v>0</v>
      </c>
      <c r="L86" s="120">
        <v>230.7</v>
      </c>
      <c r="M86" s="120">
        <v>230.7</v>
      </c>
      <c r="N86" s="120">
        <v>149.1</v>
      </c>
      <c r="O86" s="120">
        <v>0</v>
      </c>
      <c r="P86" s="150"/>
      <c r="Q86" s="150"/>
    </row>
    <row r="87" spans="1:17" ht="15.6" customHeight="1" x14ac:dyDescent="0.25">
      <c r="A87" s="198"/>
      <c r="B87" s="199"/>
      <c r="C87" s="119" t="s">
        <v>263</v>
      </c>
      <c r="D87" s="120">
        <v>39.4</v>
      </c>
      <c r="E87" s="120">
        <v>39.4</v>
      </c>
      <c r="F87" s="120">
        <v>38.700000000000003</v>
      </c>
      <c r="G87" s="120">
        <v>0</v>
      </c>
      <c r="H87" s="120">
        <v>9.9</v>
      </c>
      <c r="I87" s="120">
        <v>9.9</v>
      </c>
      <c r="J87" s="120">
        <v>9.6</v>
      </c>
      <c r="K87" s="120">
        <v>0</v>
      </c>
      <c r="L87" s="120">
        <v>7.6</v>
      </c>
      <c r="M87" s="120">
        <v>7.6</v>
      </c>
      <c r="N87" s="120">
        <v>7.4</v>
      </c>
      <c r="O87" s="120">
        <v>0</v>
      </c>
      <c r="P87" s="150"/>
      <c r="Q87" s="150"/>
    </row>
    <row r="88" spans="1:17" ht="30" x14ac:dyDescent="0.25">
      <c r="A88" s="148" t="s">
        <v>178</v>
      </c>
      <c r="B88" s="148"/>
      <c r="C88" s="149"/>
      <c r="D88" s="150">
        <f t="shared" ref="D88:O88" si="4">SUBTOTAL(9,D89:D93)</f>
        <v>4445.6000000000004</v>
      </c>
      <c r="E88" s="150">
        <f t="shared" si="4"/>
        <v>4444.4000000000005</v>
      </c>
      <c r="F88" s="150">
        <f t="shared" si="4"/>
        <v>3923.0999999999995</v>
      </c>
      <c r="G88" s="150">
        <f t="shared" si="4"/>
        <v>1.2</v>
      </c>
      <c r="H88" s="150">
        <f t="shared" si="4"/>
        <v>1160.2000000000003</v>
      </c>
      <c r="I88" s="150">
        <f t="shared" si="4"/>
        <v>1159.0000000000002</v>
      </c>
      <c r="J88" s="150">
        <f t="shared" si="4"/>
        <v>984</v>
      </c>
      <c r="K88" s="150">
        <f t="shared" si="4"/>
        <v>1.2</v>
      </c>
      <c r="L88" s="150">
        <f t="shared" si="4"/>
        <v>767.4</v>
      </c>
      <c r="M88" s="150">
        <f t="shared" si="4"/>
        <v>766.2</v>
      </c>
      <c r="N88" s="150">
        <f t="shared" si="4"/>
        <v>630.4</v>
      </c>
      <c r="O88" s="150">
        <f t="shared" si="4"/>
        <v>1.2</v>
      </c>
      <c r="P88" s="150">
        <f>SUM(L88/D88*100)</f>
        <v>17.262011876912002</v>
      </c>
      <c r="Q88" s="150">
        <f>SUM(L88/H88*100)</f>
        <v>66.143768315807606</v>
      </c>
    </row>
    <row r="89" spans="1:17" ht="17.399999999999999" customHeight="1" x14ac:dyDescent="0.25">
      <c r="A89" s="198"/>
      <c r="B89" s="199" t="s">
        <v>257</v>
      </c>
      <c r="C89" s="119" t="s">
        <v>259</v>
      </c>
      <c r="D89" s="120">
        <v>3073.4</v>
      </c>
      <c r="E89" s="120">
        <v>3073.4</v>
      </c>
      <c r="F89" s="120">
        <v>2956.2</v>
      </c>
      <c r="G89" s="120">
        <v>0</v>
      </c>
      <c r="H89" s="120">
        <v>768.7</v>
      </c>
      <c r="I89" s="120">
        <v>768.7</v>
      </c>
      <c r="J89" s="120">
        <v>739</v>
      </c>
      <c r="K89" s="120">
        <v>0</v>
      </c>
      <c r="L89" s="120">
        <v>494.7</v>
      </c>
      <c r="M89" s="120">
        <v>494.7</v>
      </c>
      <c r="N89" s="120">
        <v>476.8</v>
      </c>
      <c r="O89" s="120">
        <v>0</v>
      </c>
      <c r="P89" s="150"/>
      <c r="Q89" s="150"/>
    </row>
    <row r="90" spans="1:17" ht="16.95" customHeight="1" x14ac:dyDescent="0.25">
      <c r="A90" s="198"/>
      <c r="B90" s="199"/>
      <c r="C90" s="119" t="s">
        <v>260</v>
      </c>
      <c r="D90" s="120">
        <v>15.2</v>
      </c>
      <c r="E90" s="120">
        <v>15.2</v>
      </c>
      <c r="F90" s="120">
        <v>15</v>
      </c>
      <c r="G90" s="120">
        <v>0</v>
      </c>
      <c r="H90" s="120">
        <v>5.7</v>
      </c>
      <c r="I90" s="120">
        <v>5.7</v>
      </c>
      <c r="J90" s="120">
        <v>5.6</v>
      </c>
      <c r="K90" s="120">
        <v>0</v>
      </c>
      <c r="L90" s="120">
        <v>0</v>
      </c>
      <c r="M90" s="120">
        <v>0</v>
      </c>
      <c r="N90" s="120">
        <v>0</v>
      </c>
      <c r="O90" s="120">
        <v>0</v>
      </c>
      <c r="P90" s="150"/>
      <c r="Q90" s="150"/>
    </row>
    <row r="91" spans="1:17" ht="15" customHeight="1" x14ac:dyDescent="0.25">
      <c r="A91" s="198"/>
      <c r="B91" s="199"/>
      <c r="C91" s="119" t="s">
        <v>273</v>
      </c>
      <c r="D91" s="120">
        <v>181.5</v>
      </c>
      <c r="E91" s="120">
        <v>181.5</v>
      </c>
      <c r="F91" s="120">
        <v>20.5</v>
      </c>
      <c r="G91" s="120">
        <v>0</v>
      </c>
      <c r="H91" s="120">
        <v>61.5</v>
      </c>
      <c r="I91" s="120">
        <v>61.5</v>
      </c>
      <c r="J91" s="120">
        <v>6.5</v>
      </c>
      <c r="K91" s="120">
        <v>0</v>
      </c>
      <c r="L91" s="120">
        <v>52.6</v>
      </c>
      <c r="M91" s="120">
        <v>52.6</v>
      </c>
      <c r="N91" s="120">
        <v>1.7</v>
      </c>
      <c r="O91" s="120">
        <v>0</v>
      </c>
      <c r="P91" s="120"/>
      <c r="Q91" s="24"/>
    </row>
    <row r="92" spans="1:17" ht="14.4" customHeight="1" x14ac:dyDescent="0.25">
      <c r="A92" s="198"/>
      <c r="B92" s="199"/>
      <c r="C92" s="119" t="s">
        <v>261</v>
      </c>
      <c r="D92" s="120">
        <v>1142.2</v>
      </c>
      <c r="E92" s="120">
        <v>1141</v>
      </c>
      <c r="F92" s="120">
        <v>898.7</v>
      </c>
      <c r="G92" s="120">
        <v>1.2</v>
      </c>
      <c r="H92" s="120">
        <v>315.89999999999998</v>
      </c>
      <c r="I92" s="120">
        <v>314.7</v>
      </c>
      <c r="J92" s="120">
        <v>224.7</v>
      </c>
      <c r="K92" s="120">
        <v>1.2</v>
      </c>
      <c r="L92" s="120">
        <v>213.9</v>
      </c>
      <c r="M92" s="120">
        <v>212.7</v>
      </c>
      <c r="N92" s="120">
        <v>145.9</v>
      </c>
      <c r="O92" s="120">
        <v>1.2</v>
      </c>
      <c r="P92" s="120"/>
      <c r="Q92" s="24"/>
    </row>
    <row r="93" spans="1:17" ht="15" customHeight="1" x14ac:dyDescent="0.25">
      <c r="A93" s="198"/>
      <c r="B93" s="199"/>
      <c r="C93" s="119" t="s">
        <v>263</v>
      </c>
      <c r="D93" s="120">
        <v>33.299999999999997</v>
      </c>
      <c r="E93" s="120">
        <v>33.299999999999997</v>
      </c>
      <c r="F93" s="120">
        <v>32.700000000000003</v>
      </c>
      <c r="G93" s="120">
        <v>0</v>
      </c>
      <c r="H93" s="120">
        <v>8.4</v>
      </c>
      <c r="I93" s="120">
        <v>8.4</v>
      </c>
      <c r="J93" s="120">
        <v>8.1999999999999993</v>
      </c>
      <c r="K93" s="120">
        <v>0</v>
      </c>
      <c r="L93" s="120">
        <v>6.2</v>
      </c>
      <c r="M93" s="120">
        <v>6.2</v>
      </c>
      <c r="N93" s="120">
        <v>6</v>
      </c>
      <c r="O93" s="120">
        <v>0</v>
      </c>
      <c r="P93" s="150"/>
      <c r="Q93" s="150"/>
    </row>
    <row r="94" spans="1:17" ht="45" x14ac:dyDescent="0.25">
      <c r="A94" s="148" t="s">
        <v>324</v>
      </c>
      <c r="B94" s="148"/>
      <c r="C94" s="149"/>
      <c r="D94" s="150">
        <f t="shared" ref="D94:O94" si="5">SUBTOTAL(9,D95:D98)</f>
        <v>5486.4</v>
      </c>
      <c r="E94" s="150">
        <f t="shared" si="5"/>
        <v>5486.4</v>
      </c>
      <c r="F94" s="150">
        <f t="shared" si="5"/>
        <v>4890.5</v>
      </c>
      <c r="G94" s="150">
        <f t="shared" si="5"/>
        <v>0</v>
      </c>
      <c r="H94" s="150">
        <f t="shared" si="5"/>
        <v>1291.5999999999999</v>
      </c>
      <c r="I94" s="150">
        <f t="shared" si="5"/>
        <v>1291.5999999999999</v>
      </c>
      <c r="J94" s="150">
        <f t="shared" si="5"/>
        <v>1127.9000000000001</v>
      </c>
      <c r="K94" s="150">
        <f t="shared" si="5"/>
        <v>0</v>
      </c>
      <c r="L94" s="150">
        <f t="shared" si="5"/>
        <v>854.9</v>
      </c>
      <c r="M94" s="150">
        <f t="shared" si="5"/>
        <v>854.9</v>
      </c>
      <c r="N94" s="150">
        <f t="shared" si="5"/>
        <v>746.90000000000009</v>
      </c>
      <c r="O94" s="150">
        <f t="shared" si="5"/>
        <v>0</v>
      </c>
      <c r="P94" s="150">
        <f>SUM(L94/D94*100)</f>
        <v>15.582166812481773</v>
      </c>
      <c r="Q94" s="150">
        <f>SUM(L94/H94*100)</f>
        <v>66.18922266955714</v>
      </c>
    </row>
    <row r="95" spans="1:17" ht="18.600000000000001" customHeight="1" x14ac:dyDescent="0.25">
      <c r="A95" s="151"/>
      <c r="B95" s="199" t="s">
        <v>257</v>
      </c>
      <c r="C95" s="119" t="s">
        <v>259</v>
      </c>
      <c r="D95" s="120">
        <v>3645.6</v>
      </c>
      <c r="E95" s="120">
        <v>3645.6</v>
      </c>
      <c r="F95" s="120">
        <v>3522.2</v>
      </c>
      <c r="G95" s="120">
        <v>0</v>
      </c>
      <c r="H95" s="120">
        <v>913.1</v>
      </c>
      <c r="I95" s="120">
        <v>913.1</v>
      </c>
      <c r="J95" s="120">
        <v>880.5</v>
      </c>
      <c r="K95" s="120">
        <v>0</v>
      </c>
      <c r="L95" s="120">
        <v>545.70000000000005</v>
      </c>
      <c r="M95" s="120">
        <v>545.70000000000005</v>
      </c>
      <c r="N95" s="120">
        <v>531.70000000000005</v>
      </c>
      <c r="O95" s="120">
        <v>0</v>
      </c>
      <c r="P95" s="120"/>
      <c r="Q95" s="24"/>
    </row>
    <row r="96" spans="1:17" ht="13.95" customHeight="1" x14ac:dyDescent="0.25">
      <c r="A96" s="198"/>
      <c r="B96" s="199"/>
      <c r="C96" s="119" t="s">
        <v>273</v>
      </c>
      <c r="D96" s="120">
        <v>118.7</v>
      </c>
      <c r="E96" s="120">
        <v>118.7</v>
      </c>
      <c r="F96" s="120">
        <v>0</v>
      </c>
      <c r="G96" s="120">
        <v>0</v>
      </c>
      <c r="H96" s="120">
        <v>39.799999999999997</v>
      </c>
      <c r="I96" s="120">
        <v>39.799999999999997</v>
      </c>
      <c r="J96" s="120">
        <v>0</v>
      </c>
      <c r="K96" s="120">
        <v>0</v>
      </c>
      <c r="L96" s="120">
        <v>28.8</v>
      </c>
      <c r="M96" s="120">
        <v>28.8</v>
      </c>
      <c r="N96" s="120">
        <v>0</v>
      </c>
      <c r="O96" s="120">
        <v>0</v>
      </c>
      <c r="P96" s="120"/>
      <c r="Q96" s="24"/>
    </row>
    <row r="97" spans="1:17" ht="17.399999999999999" customHeight="1" x14ac:dyDescent="0.25">
      <c r="A97" s="198"/>
      <c r="B97" s="199"/>
      <c r="C97" s="119" t="s">
        <v>261</v>
      </c>
      <c r="D97" s="120">
        <v>1522.5</v>
      </c>
      <c r="E97" s="120">
        <v>1522.5</v>
      </c>
      <c r="F97" s="120">
        <v>1171.5</v>
      </c>
      <c r="G97" s="120">
        <v>0</v>
      </c>
      <c r="H97" s="120">
        <v>288.7</v>
      </c>
      <c r="I97" s="120">
        <v>288.7</v>
      </c>
      <c r="J97" s="120">
        <v>198</v>
      </c>
      <c r="K97" s="120">
        <v>0</v>
      </c>
      <c r="L97" s="120">
        <v>245.9</v>
      </c>
      <c r="M97" s="120">
        <v>245.9</v>
      </c>
      <c r="N97" s="120">
        <v>181.1</v>
      </c>
      <c r="O97" s="120">
        <v>0</v>
      </c>
      <c r="P97" s="150"/>
      <c r="Q97" s="150"/>
    </row>
    <row r="98" spans="1:17" ht="15" customHeight="1" x14ac:dyDescent="0.25">
      <c r="A98" s="198"/>
      <c r="B98" s="199"/>
      <c r="C98" s="119" t="s">
        <v>263</v>
      </c>
      <c r="D98" s="120">
        <v>199.6</v>
      </c>
      <c r="E98" s="120">
        <v>199.6</v>
      </c>
      <c r="F98" s="120">
        <v>196.8</v>
      </c>
      <c r="G98" s="120">
        <v>0</v>
      </c>
      <c r="H98" s="120">
        <v>50</v>
      </c>
      <c r="I98" s="120">
        <v>50</v>
      </c>
      <c r="J98" s="120">
        <v>49.4</v>
      </c>
      <c r="K98" s="120">
        <v>0</v>
      </c>
      <c r="L98" s="120">
        <v>34.5</v>
      </c>
      <c r="M98" s="120">
        <v>34.5</v>
      </c>
      <c r="N98" s="120">
        <v>34.1</v>
      </c>
      <c r="O98" s="120">
        <v>0</v>
      </c>
      <c r="P98" s="150"/>
      <c r="Q98" s="150"/>
    </row>
    <row r="99" spans="1:17" ht="30" x14ac:dyDescent="0.25">
      <c r="A99" s="148" t="s">
        <v>325</v>
      </c>
      <c r="B99" s="148"/>
      <c r="C99" s="149"/>
      <c r="D99" s="150">
        <f t="shared" ref="D99:O99" si="6">SUBTOTAL(9,D100:D104)</f>
        <v>4008.4</v>
      </c>
      <c r="E99" s="150">
        <f t="shared" si="6"/>
        <v>3997.9</v>
      </c>
      <c r="F99" s="150">
        <f t="shared" si="6"/>
        <v>3578.6000000000004</v>
      </c>
      <c r="G99" s="150">
        <f t="shared" si="6"/>
        <v>10.5</v>
      </c>
      <c r="H99" s="150">
        <f t="shared" si="6"/>
        <v>1103.7</v>
      </c>
      <c r="I99" s="150">
        <f t="shared" si="6"/>
        <v>1093.2</v>
      </c>
      <c r="J99" s="150">
        <f t="shared" si="6"/>
        <v>906.4</v>
      </c>
      <c r="K99" s="150">
        <f t="shared" si="6"/>
        <v>10.5</v>
      </c>
      <c r="L99" s="150">
        <f t="shared" si="6"/>
        <v>653.19999999999993</v>
      </c>
      <c r="M99" s="150">
        <f t="shared" si="6"/>
        <v>645</v>
      </c>
      <c r="N99" s="150">
        <f t="shared" si="6"/>
        <v>557.79999999999995</v>
      </c>
      <c r="O99" s="150">
        <f t="shared" si="6"/>
        <v>8.1999999999999993</v>
      </c>
      <c r="P99" s="150">
        <f>SUM(L99/D99*100)</f>
        <v>16.29577886438479</v>
      </c>
      <c r="Q99" s="150">
        <f>SUM(L99/H99*100)</f>
        <v>59.182748935399097</v>
      </c>
    </row>
    <row r="100" spans="1:17" ht="15.6" customHeight="1" x14ac:dyDescent="0.25">
      <c r="A100" s="151"/>
      <c r="B100" s="199" t="s">
        <v>257</v>
      </c>
      <c r="C100" s="119" t="s">
        <v>259</v>
      </c>
      <c r="D100" s="120">
        <v>2253.5</v>
      </c>
      <c r="E100" s="120">
        <v>2253.5</v>
      </c>
      <c r="F100" s="120">
        <v>2188.8000000000002</v>
      </c>
      <c r="G100" s="120">
        <v>0</v>
      </c>
      <c r="H100" s="120">
        <v>554.1</v>
      </c>
      <c r="I100" s="120">
        <v>554.1</v>
      </c>
      <c r="J100" s="120">
        <v>537</v>
      </c>
      <c r="K100" s="120">
        <v>0</v>
      </c>
      <c r="L100" s="120">
        <v>352.2</v>
      </c>
      <c r="M100" s="120">
        <v>352.2</v>
      </c>
      <c r="N100" s="120">
        <v>343.3</v>
      </c>
      <c r="O100" s="120">
        <v>0</v>
      </c>
      <c r="P100" s="150"/>
      <c r="Q100" s="150"/>
    </row>
    <row r="101" spans="1:17" ht="17.399999999999999" customHeight="1" x14ac:dyDescent="0.25">
      <c r="A101" s="198"/>
      <c r="B101" s="199"/>
      <c r="C101" s="119" t="s">
        <v>260</v>
      </c>
      <c r="D101" s="120">
        <v>7.6</v>
      </c>
      <c r="E101" s="120">
        <v>7.6</v>
      </c>
      <c r="F101" s="120">
        <v>7.5</v>
      </c>
      <c r="G101" s="120">
        <v>0</v>
      </c>
      <c r="H101" s="120">
        <v>2.9</v>
      </c>
      <c r="I101" s="120">
        <v>2.9</v>
      </c>
      <c r="J101" s="120">
        <v>2.9</v>
      </c>
      <c r="K101" s="120">
        <v>0</v>
      </c>
      <c r="L101" s="120">
        <v>0</v>
      </c>
      <c r="M101" s="120">
        <v>0</v>
      </c>
      <c r="N101" s="120">
        <v>0</v>
      </c>
      <c r="O101" s="120">
        <v>0</v>
      </c>
      <c r="P101" s="120"/>
      <c r="Q101" s="24"/>
    </row>
    <row r="102" spans="1:17" ht="15.6" customHeight="1" x14ac:dyDescent="0.25">
      <c r="A102" s="198"/>
      <c r="B102" s="199"/>
      <c r="C102" s="119" t="s">
        <v>273</v>
      </c>
      <c r="D102" s="120">
        <v>98.9</v>
      </c>
      <c r="E102" s="120">
        <v>98.9</v>
      </c>
      <c r="F102" s="120">
        <v>9.9</v>
      </c>
      <c r="G102" s="120">
        <v>0</v>
      </c>
      <c r="H102" s="120">
        <v>42.3</v>
      </c>
      <c r="I102" s="120">
        <v>42.3</v>
      </c>
      <c r="J102" s="120">
        <v>4</v>
      </c>
      <c r="K102" s="120">
        <v>0</v>
      </c>
      <c r="L102" s="120">
        <v>15.9</v>
      </c>
      <c r="M102" s="120">
        <v>15.9</v>
      </c>
      <c r="N102" s="120">
        <v>0.6</v>
      </c>
      <c r="O102" s="120">
        <v>0</v>
      </c>
      <c r="P102" s="150"/>
      <c r="Q102" s="150"/>
    </row>
    <row r="103" spans="1:17" ht="15" customHeight="1" x14ac:dyDescent="0.25">
      <c r="A103" s="198"/>
      <c r="B103" s="199"/>
      <c r="C103" s="119" t="s">
        <v>261</v>
      </c>
      <c r="D103" s="120">
        <v>1613.1</v>
      </c>
      <c r="E103" s="120">
        <v>1602.6</v>
      </c>
      <c r="F103" s="120">
        <v>1337.6</v>
      </c>
      <c r="G103" s="120">
        <v>10.5</v>
      </c>
      <c r="H103" s="120">
        <v>495.5</v>
      </c>
      <c r="I103" s="120">
        <v>485</v>
      </c>
      <c r="J103" s="120">
        <v>354</v>
      </c>
      <c r="K103" s="120">
        <v>10.5</v>
      </c>
      <c r="L103" s="120">
        <v>277.5</v>
      </c>
      <c r="M103" s="120">
        <v>269.3</v>
      </c>
      <c r="N103" s="120">
        <v>206.6</v>
      </c>
      <c r="O103" s="120">
        <v>8.1999999999999993</v>
      </c>
      <c r="P103" s="150"/>
      <c r="Q103" s="150"/>
    </row>
    <row r="104" spans="1:17" ht="14.4" customHeight="1" x14ac:dyDescent="0.25">
      <c r="A104" s="198"/>
      <c r="B104" s="199"/>
      <c r="C104" s="119" t="s">
        <v>263</v>
      </c>
      <c r="D104" s="120">
        <v>35.299999999999997</v>
      </c>
      <c r="E104" s="120">
        <v>35.299999999999997</v>
      </c>
      <c r="F104" s="120">
        <v>34.799999999999997</v>
      </c>
      <c r="G104" s="120">
        <v>0</v>
      </c>
      <c r="H104" s="120">
        <v>8.9</v>
      </c>
      <c r="I104" s="120">
        <v>8.9</v>
      </c>
      <c r="J104" s="120">
        <v>8.5</v>
      </c>
      <c r="K104" s="120">
        <v>0</v>
      </c>
      <c r="L104" s="120">
        <v>7.6</v>
      </c>
      <c r="M104" s="120">
        <v>7.6</v>
      </c>
      <c r="N104" s="120">
        <v>7.3</v>
      </c>
      <c r="O104" s="120">
        <v>0</v>
      </c>
      <c r="P104" s="120"/>
      <c r="Q104" s="24"/>
    </row>
    <row r="105" spans="1:17" ht="30" x14ac:dyDescent="0.25">
      <c r="A105" s="148" t="s">
        <v>326</v>
      </c>
      <c r="B105" s="148"/>
      <c r="C105" s="149"/>
      <c r="D105" s="150">
        <f t="shared" ref="D105:O105" si="7">SUBTOTAL(9,D106:D110)</f>
        <v>1165.1000000000001</v>
      </c>
      <c r="E105" s="150">
        <f t="shared" si="7"/>
        <v>1165.1000000000001</v>
      </c>
      <c r="F105" s="150">
        <f t="shared" si="7"/>
        <v>989.1</v>
      </c>
      <c r="G105" s="150">
        <f t="shared" si="7"/>
        <v>0</v>
      </c>
      <c r="H105" s="150">
        <f t="shared" si="7"/>
        <v>283.5</v>
      </c>
      <c r="I105" s="150">
        <f t="shared" si="7"/>
        <v>283.5</v>
      </c>
      <c r="J105" s="150">
        <f t="shared" si="7"/>
        <v>248.1</v>
      </c>
      <c r="K105" s="150">
        <f t="shared" si="7"/>
        <v>0</v>
      </c>
      <c r="L105" s="150">
        <f t="shared" si="7"/>
        <v>181.70000000000002</v>
      </c>
      <c r="M105" s="150">
        <f t="shared" si="7"/>
        <v>181.70000000000002</v>
      </c>
      <c r="N105" s="150">
        <f t="shared" si="7"/>
        <v>161</v>
      </c>
      <c r="O105" s="150">
        <f t="shared" si="7"/>
        <v>0</v>
      </c>
      <c r="P105" s="150">
        <f>SUM(L105/D105*100)</f>
        <v>15.595227877435413</v>
      </c>
      <c r="Q105" s="150">
        <f>SUM(L105/H105*100)</f>
        <v>64.091710758377431</v>
      </c>
    </row>
    <row r="106" spans="1:17" ht="15" customHeight="1" x14ac:dyDescent="0.25">
      <c r="A106" s="198"/>
      <c r="B106" s="199" t="s">
        <v>257</v>
      </c>
      <c r="C106" s="119" t="s">
        <v>259</v>
      </c>
      <c r="D106" s="120">
        <v>473.2</v>
      </c>
      <c r="E106" s="120">
        <v>473.2</v>
      </c>
      <c r="F106" s="120">
        <v>460.1</v>
      </c>
      <c r="G106" s="120">
        <v>0</v>
      </c>
      <c r="H106" s="120">
        <v>118.5</v>
      </c>
      <c r="I106" s="120">
        <v>118.5</v>
      </c>
      <c r="J106" s="120">
        <v>115</v>
      </c>
      <c r="K106" s="120">
        <v>0</v>
      </c>
      <c r="L106" s="120">
        <v>75.7</v>
      </c>
      <c r="M106" s="120">
        <v>75.7</v>
      </c>
      <c r="N106" s="120">
        <v>74.099999999999994</v>
      </c>
      <c r="O106" s="120">
        <v>0</v>
      </c>
      <c r="P106" s="150"/>
      <c r="Q106" s="150"/>
    </row>
    <row r="107" spans="1:17" ht="16.95" customHeight="1" x14ac:dyDescent="0.25">
      <c r="A107" s="198"/>
      <c r="B107" s="199"/>
      <c r="C107" s="119" t="s">
        <v>260</v>
      </c>
      <c r="D107" s="120">
        <v>1.7</v>
      </c>
      <c r="E107" s="120">
        <v>1.7</v>
      </c>
      <c r="F107" s="120">
        <v>1.7</v>
      </c>
      <c r="G107" s="120">
        <v>0</v>
      </c>
      <c r="H107" s="120">
        <v>0.6</v>
      </c>
      <c r="I107" s="120">
        <v>0.6</v>
      </c>
      <c r="J107" s="120">
        <v>0.6</v>
      </c>
      <c r="K107" s="120">
        <v>0</v>
      </c>
      <c r="L107" s="120">
        <v>0</v>
      </c>
      <c r="M107" s="120">
        <v>0</v>
      </c>
      <c r="N107" s="120">
        <v>0</v>
      </c>
      <c r="O107" s="120">
        <v>0</v>
      </c>
      <c r="P107" s="150"/>
      <c r="Q107" s="150"/>
    </row>
    <row r="108" spans="1:17" ht="15.6" customHeight="1" x14ac:dyDescent="0.25">
      <c r="A108" s="198"/>
      <c r="B108" s="199"/>
      <c r="C108" s="119" t="s">
        <v>273</v>
      </c>
      <c r="D108" s="120">
        <v>56</v>
      </c>
      <c r="E108" s="120">
        <v>56</v>
      </c>
      <c r="F108" s="120">
        <v>6.5</v>
      </c>
      <c r="G108" s="120">
        <v>0</v>
      </c>
      <c r="H108" s="120">
        <v>14</v>
      </c>
      <c r="I108" s="120">
        <v>14</v>
      </c>
      <c r="J108" s="120">
        <v>1.6</v>
      </c>
      <c r="K108" s="120">
        <v>0</v>
      </c>
      <c r="L108" s="120">
        <v>8.9</v>
      </c>
      <c r="M108" s="120">
        <v>8.9</v>
      </c>
      <c r="N108" s="120">
        <v>0.9</v>
      </c>
      <c r="O108" s="120">
        <v>0</v>
      </c>
      <c r="P108" s="150"/>
      <c r="Q108" s="150"/>
    </row>
    <row r="109" spans="1:17" ht="15" customHeight="1" x14ac:dyDescent="0.25">
      <c r="A109" s="198"/>
      <c r="B109" s="199"/>
      <c r="C109" s="119" t="s">
        <v>261</v>
      </c>
      <c r="D109" s="120">
        <v>628</v>
      </c>
      <c r="E109" s="120">
        <v>628</v>
      </c>
      <c r="F109" s="120">
        <v>514.70000000000005</v>
      </c>
      <c r="G109" s="120">
        <v>0</v>
      </c>
      <c r="H109" s="120">
        <v>148.80000000000001</v>
      </c>
      <c r="I109" s="120">
        <v>148.80000000000001</v>
      </c>
      <c r="J109" s="120">
        <v>129.30000000000001</v>
      </c>
      <c r="K109" s="120">
        <v>0</v>
      </c>
      <c r="L109" s="120">
        <v>95.5</v>
      </c>
      <c r="M109" s="120">
        <v>95.5</v>
      </c>
      <c r="N109" s="120">
        <v>84.4</v>
      </c>
      <c r="O109" s="120">
        <v>0</v>
      </c>
      <c r="P109" s="150"/>
      <c r="Q109" s="150"/>
    </row>
    <row r="110" spans="1:17" ht="15" customHeight="1" x14ac:dyDescent="0.25">
      <c r="A110" s="198"/>
      <c r="B110" s="199"/>
      <c r="C110" s="119" t="s">
        <v>263</v>
      </c>
      <c r="D110" s="120">
        <v>6.2</v>
      </c>
      <c r="E110" s="120">
        <v>6.2</v>
      </c>
      <c r="F110" s="120">
        <v>6.1</v>
      </c>
      <c r="G110" s="120">
        <v>0</v>
      </c>
      <c r="H110" s="120">
        <v>1.6</v>
      </c>
      <c r="I110" s="120">
        <v>1.6</v>
      </c>
      <c r="J110" s="120">
        <v>1.6</v>
      </c>
      <c r="K110" s="120">
        <v>0</v>
      </c>
      <c r="L110" s="120">
        <v>1.6</v>
      </c>
      <c r="M110" s="120">
        <v>1.6</v>
      </c>
      <c r="N110" s="120">
        <v>1.6</v>
      </c>
      <c r="O110" s="120">
        <v>0</v>
      </c>
      <c r="P110" s="120"/>
      <c r="Q110" s="24"/>
    </row>
    <row r="111" spans="1:17" ht="30" x14ac:dyDescent="0.25">
      <c r="A111" s="148" t="s">
        <v>327</v>
      </c>
      <c r="B111" s="148"/>
      <c r="C111" s="149"/>
      <c r="D111" s="150">
        <f t="shared" ref="D111:O111" si="8">SUBTOTAL(9,D112:D116)</f>
        <v>4043.6000000000004</v>
      </c>
      <c r="E111" s="150">
        <f t="shared" si="8"/>
        <v>4036.2000000000003</v>
      </c>
      <c r="F111" s="150">
        <f t="shared" si="8"/>
        <v>3628.1</v>
      </c>
      <c r="G111" s="150">
        <f t="shared" si="8"/>
        <v>7.4</v>
      </c>
      <c r="H111" s="150">
        <f t="shared" si="8"/>
        <v>909.69999999999993</v>
      </c>
      <c r="I111" s="150">
        <f t="shared" si="8"/>
        <v>909.69999999999993</v>
      </c>
      <c r="J111" s="150">
        <f t="shared" si="8"/>
        <v>802.4</v>
      </c>
      <c r="K111" s="150">
        <f t="shared" si="8"/>
        <v>0</v>
      </c>
      <c r="L111" s="150">
        <f t="shared" si="8"/>
        <v>637.4</v>
      </c>
      <c r="M111" s="150">
        <f t="shared" si="8"/>
        <v>637.4</v>
      </c>
      <c r="N111" s="150">
        <f t="shared" si="8"/>
        <v>563</v>
      </c>
      <c r="O111" s="150">
        <f t="shared" si="8"/>
        <v>0</v>
      </c>
      <c r="P111" s="150">
        <f>SUM(L111/D111*100)</f>
        <v>15.763181323573052</v>
      </c>
      <c r="Q111" s="150">
        <f>SUM(L111/H111*100)</f>
        <v>70.067055073101031</v>
      </c>
    </row>
    <row r="112" spans="1:17" ht="15.6" customHeight="1" x14ac:dyDescent="0.25">
      <c r="A112" s="198"/>
      <c r="B112" s="199" t="s">
        <v>257</v>
      </c>
      <c r="C112" s="119" t="s">
        <v>259</v>
      </c>
      <c r="D112" s="120">
        <v>2277.4</v>
      </c>
      <c r="E112" s="120">
        <v>2277.4</v>
      </c>
      <c r="F112" s="120">
        <v>2207.1999999999998</v>
      </c>
      <c r="G112" s="120">
        <v>0</v>
      </c>
      <c r="H112" s="120">
        <v>572</v>
      </c>
      <c r="I112" s="120">
        <v>572</v>
      </c>
      <c r="J112" s="120">
        <v>551.9</v>
      </c>
      <c r="K112" s="120">
        <v>0</v>
      </c>
      <c r="L112" s="120">
        <v>354.3</v>
      </c>
      <c r="M112" s="120">
        <v>354.3</v>
      </c>
      <c r="N112" s="120">
        <v>344.8</v>
      </c>
      <c r="O112" s="120">
        <v>0</v>
      </c>
      <c r="P112" s="150"/>
      <c r="Q112" s="150"/>
    </row>
    <row r="113" spans="1:17" ht="15" customHeight="1" x14ac:dyDescent="0.25">
      <c r="A113" s="198"/>
      <c r="B113" s="199"/>
      <c r="C113" s="119" t="s">
        <v>260</v>
      </c>
      <c r="D113" s="120">
        <v>9.3000000000000007</v>
      </c>
      <c r="E113" s="120">
        <v>9.3000000000000007</v>
      </c>
      <c r="F113" s="120">
        <v>9.1</v>
      </c>
      <c r="G113" s="120">
        <v>0</v>
      </c>
      <c r="H113" s="120">
        <v>3.5</v>
      </c>
      <c r="I113" s="120">
        <v>3.5</v>
      </c>
      <c r="J113" s="120">
        <v>3.4</v>
      </c>
      <c r="K113" s="120">
        <v>0</v>
      </c>
      <c r="L113" s="120">
        <v>0</v>
      </c>
      <c r="M113" s="120">
        <v>0</v>
      </c>
      <c r="N113" s="120">
        <v>0</v>
      </c>
      <c r="O113" s="120">
        <v>0</v>
      </c>
      <c r="P113" s="150"/>
      <c r="Q113" s="150"/>
    </row>
    <row r="114" spans="1:17" ht="15.6" customHeight="1" x14ac:dyDescent="0.25">
      <c r="A114" s="198"/>
      <c r="B114" s="199"/>
      <c r="C114" s="119" t="s">
        <v>273</v>
      </c>
      <c r="D114" s="120">
        <v>133.4</v>
      </c>
      <c r="E114" s="120">
        <v>133.4</v>
      </c>
      <c r="F114" s="120">
        <v>13.6</v>
      </c>
      <c r="G114" s="120">
        <v>0</v>
      </c>
      <c r="H114" s="120">
        <v>39.5</v>
      </c>
      <c r="I114" s="120">
        <v>39.5</v>
      </c>
      <c r="J114" s="120">
        <v>3.4</v>
      </c>
      <c r="K114" s="120">
        <v>0</v>
      </c>
      <c r="L114" s="120">
        <v>28.5</v>
      </c>
      <c r="M114" s="120">
        <v>28.5</v>
      </c>
      <c r="N114" s="120">
        <v>2.4</v>
      </c>
      <c r="O114" s="120">
        <v>0</v>
      </c>
      <c r="P114" s="120"/>
      <c r="Q114" s="24"/>
    </row>
    <row r="115" spans="1:17" ht="15.6" customHeight="1" x14ac:dyDescent="0.25">
      <c r="A115" s="198"/>
      <c r="B115" s="199"/>
      <c r="C115" s="119" t="s">
        <v>261</v>
      </c>
      <c r="D115" s="120">
        <v>1605.9</v>
      </c>
      <c r="E115" s="120">
        <v>1598.5</v>
      </c>
      <c r="F115" s="120">
        <v>1380.9</v>
      </c>
      <c r="G115" s="120">
        <v>7.4</v>
      </c>
      <c r="H115" s="120">
        <v>290.3</v>
      </c>
      <c r="I115" s="120">
        <v>290.3</v>
      </c>
      <c r="J115" s="120">
        <v>239.3</v>
      </c>
      <c r="K115" s="120">
        <v>0</v>
      </c>
      <c r="L115" s="120">
        <v>250.2</v>
      </c>
      <c r="M115" s="120">
        <v>250.2</v>
      </c>
      <c r="N115" s="120">
        <v>211.4</v>
      </c>
      <c r="O115" s="120">
        <v>0</v>
      </c>
      <c r="P115" s="150"/>
      <c r="Q115" s="150"/>
    </row>
    <row r="116" spans="1:17" ht="14.4" customHeight="1" x14ac:dyDescent="0.25">
      <c r="A116" s="198"/>
      <c r="B116" s="199"/>
      <c r="C116" s="119" t="s">
        <v>263</v>
      </c>
      <c r="D116" s="120">
        <v>17.600000000000001</v>
      </c>
      <c r="E116" s="120">
        <v>17.600000000000001</v>
      </c>
      <c r="F116" s="120">
        <v>17.3</v>
      </c>
      <c r="G116" s="120">
        <v>0</v>
      </c>
      <c r="H116" s="120">
        <v>4.4000000000000004</v>
      </c>
      <c r="I116" s="120">
        <v>4.4000000000000004</v>
      </c>
      <c r="J116" s="120">
        <v>4.4000000000000004</v>
      </c>
      <c r="K116" s="120">
        <v>0</v>
      </c>
      <c r="L116" s="120">
        <v>4.4000000000000004</v>
      </c>
      <c r="M116" s="120">
        <v>4.4000000000000004</v>
      </c>
      <c r="N116" s="120">
        <v>4.4000000000000004</v>
      </c>
      <c r="O116" s="120">
        <v>0</v>
      </c>
      <c r="P116" s="120"/>
      <c r="Q116" s="24"/>
    </row>
    <row r="117" spans="1:17" ht="30" x14ac:dyDescent="0.25">
      <c r="A117" s="148" t="s">
        <v>328</v>
      </c>
      <c r="B117" s="148"/>
      <c r="C117" s="149"/>
      <c r="D117" s="150">
        <f t="shared" ref="D117:O117" si="9">SUBTOTAL(9,D118:D122)</f>
        <v>2277.3000000000002</v>
      </c>
      <c r="E117" s="150">
        <f t="shared" si="9"/>
        <v>2169.9</v>
      </c>
      <c r="F117" s="150">
        <f t="shared" si="9"/>
        <v>1829.9</v>
      </c>
      <c r="G117" s="150">
        <f t="shared" si="9"/>
        <v>107.4</v>
      </c>
      <c r="H117" s="150">
        <f t="shared" si="9"/>
        <v>526.19999999999993</v>
      </c>
      <c r="I117" s="150">
        <f t="shared" si="9"/>
        <v>524.19999999999993</v>
      </c>
      <c r="J117" s="150">
        <f t="shared" si="9"/>
        <v>459.59999999999997</v>
      </c>
      <c r="K117" s="150">
        <f t="shared" si="9"/>
        <v>2</v>
      </c>
      <c r="L117" s="150">
        <f t="shared" si="9"/>
        <v>462.5</v>
      </c>
      <c r="M117" s="150">
        <f t="shared" si="9"/>
        <v>460.6</v>
      </c>
      <c r="N117" s="150">
        <f t="shared" si="9"/>
        <v>419.9</v>
      </c>
      <c r="O117" s="150">
        <f t="shared" si="9"/>
        <v>1.9</v>
      </c>
      <c r="P117" s="150">
        <f>SUM(L117/D117*100)</f>
        <v>20.309138014315195</v>
      </c>
      <c r="Q117" s="150">
        <f>SUM(L117/H117*100)</f>
        <v>87.894336754085913</v>
      </c>
    </row>
    <row r="118" spans="1:17" ht="16.95" customHeight="1" x14ac:dyDescent="0.25">
      <c r="A118" s="198"/>
      <c r="B118" s="199" t="s">
        <v>257</v>
      </c>
      <c r="C118" s="119" t="s">
        <v>259</v>
      </c>
      <c r="D118" s="120">
        <v>1333.4</v>
      </c>
      <c r="E118" s="120">
        <v>1333.4</v>
      </c>
      <c r="F118" s="120">
        <v>1284.8</v>
      </c>
      <c r="G118" s="120">
        <v>0</v>
      </c>
      <c r="H118" s="120">
        <v>332.6</v>
      </c>
      <c r="I118" s="120">
        <v>332.6</v>
      </c>
      <c r="J118" s="120">
        <v>321.2</v>
      </c>
      <c r="K118" s="120">
        <v>0</v>
      </c>
      <c r="L118" s="120">
        <v>303</v>
      </c>
      <c r="M118" s="120">
        <v>303</v>
      </c>
      <c r="N118" s="120">
        <v>295.89999999999998</v>
      </c>
      <c r="O118" s="120">
        <v>0</v>
      </c>
      <c r="P118" s="150"/>
      <c r="Q118" s="150"/>
    </row>
    <row r="119" spans="1:17" ht="15.6" customHeight="1" x14ac:dyDescent="0.25">
      <c r="A119" s="198"/>
      <c r="B119" s="199"/>
      <c r="C119" s="119" t="s">
        <v>260</v>
      </c>
      <c r="D119" s="120">
        <v>1.9</v>
      </c>
      <c r="E119" s="120">
        <v>1.9</v>
      </c>
      <c r="F119" s="120">
        <v>1.9</v>
      </c>
      <c r="G119" s="120">
        <v>0</v>
      </c>
      <c r="H119" s="120">
        <v>0.7</v>
      </c>
      <c r="I119" s="120">
        <v>0.7</v>
      </c>
      <c r="J119" s="120">
        <v>0.7</v>
      </c>
      <c r="K119" s="120">
        <v>0</v>
      </c>
      <c r="L119" s="120">
        <v>0.7</v>
      </c>
      <c r="M119" s="120">
        <v>0.7</v>
      </c>
      <c r="N119" s="120">
        <v>0.7</v>
      </c>
      <c r="O119" s="120">
        <v>0</v>
      </c>
      <c r="P119" s="120"/>
      <c r="Q119" s="24"/>
    </row>
    <row r="120" spans="1:17" ht="16.95" customHeight="1" x14ac:dyDescent="0.25">
      <c r="A120" s="198"/>
      <c r="B120" s="199"/>
      <c r="C120" s="119" t="s">
        <v>273</v>
      </c>
      <c r="D120" s="120">
        <v>79.7</v>
      </c>
      <c r="E120" s="120">
        <v>79.7</v>
      </c>
      <c r="F120" s="120">
        <v>0</v>
      </c>
      <c r="G120" s="120">
        <v>0</v>
      </c>
      <c r="H120" s="120">
        <v>23</v>
      </c>
      <c r="I120" s="120">
        <v>23</v>
      </c>
      <c r="J120" s="120">
        <v>0</v>
      </c>
      <c r="K120" s="120">
        <v>0</v>
      </c>
      <c r="L120" s="120">
        <v>14.6</v>
      </c>
      <c r="M120" s="120">
        <v>14.6</v>
      </c>
      <c r="N120" s="120">
        <v>0</v>
      </c>
      <c r="O120" s="120">
        <v>0</v>
      </c>
      <c r="P120" s="120"/>
      <c r="Q120" s="24"/>
    </row>
    <row r="121" spans="1:17" ht="16.95" customHeight="1" x14ac:dyDescent="0.25">
      <c r="A121" s="198"/>
      <c r="B121" s="199"/>
      <c r="C121" s="119" t="s">
        <v>261</v>
      </c>
      <c r="D121" s="120">
        <v>856.7</v>
      </c>
      <c r="E121" s="120">
        <v>749.3</v>
      </c>
      <c r="F121" s="120">
        <v>537.70000000000005</v>
      </c>
      <c r="G121" s="120">
        <v>107.4</v>
      </c>
      <c r="H121" s="120">
        <v>168.5</v>
      </c>
      <c r="I121" s="120">
        <v>166.5</v>
      </c>
      <c r="J121" s="120">
        <v>136.4</v>
      </c>
      <c r="K121" s="120">
        <v>2</v>
      </c>
      <c r="L121" s="120">
        <v>142.80000000000001</v>
      </c>
      <c r="M121" s="120">
        <v>140.9</v>
      </c>
      <c r="N121" s="120">
        <v>122</v>
      </c>
      <c r="O121" s="120">
        <v>1.9</v>
      </c>
      <c r="P121" s="150"/>
      <c r="Q121" s="150"/>
    </row>
    <row r="122" spans="1:17" ht="15.6" customHeight="1" x14ac:dyDescent="0.25">
      <c r="A122" s="198"/>
      <c r="B122" s="199"/>
      <c r="C122" s="119" t="s">
        <v>263</v>
      </c>
      <c r="D122" s="120">
        <v>5.6</v>
      </c>
      <c r="E122" s="120">
        <v>5.6</v>
      </c>
      <c r="F122" s="120">
        <v>5.5</v>
      </c>
      <c r="G122" s="120">
        <v>0</v>
      </c>
      <c r="H122" s="120">
        <v>1.4</v>
      </c>
      <c r="I122" s="120">
        <v>1.4</v>
      </c>
      <c r="J122" s="120">
        <v>1.3</v>
      </c>
      <c r="K122" s="120">
        <v>0</v>
      </c>
      <c r="L122" s="120">
        <v>1.4</v>
      </c>
      <c r="M122" s="120">
        <v>1.4</v>
      </c>
      <c r="N122" s="120">
        <v>1.3</v>
      </c>
      <c r="O122" s="120">
        <v>0</v>
      </c>
      <c r="P122" s="150"/>
      <c r="Q122" s="150"/>
    </row>
    <row r="123" spans="1:17" ht="30" x14ac:dyDescent="0.25">
      <c r="A123" s="148" t="s">
        <v>24</v>
      </c>
      <c r="B123" s="148"/>
      <c r="C123" s="149"/>
      <c r="D123" s="150">
        <f t="shared" ref="D123:O123" si="10">SUBTOTAL(9,D124:D127)</f>
        <v>3421.3999999999996</v>
      </c>
      <c r="E123" s="150">
        <f t="shared" si="10"/>
        <v>3406</v>
      </c>
      <c r="F123" s="150">
        <f t="shared" si="10"/>
        <v>2953.4</v>
      </c>
      <c r="G123" s="150">
        <f t="shared" si="10"/>
        <v>15.4</v>
      </c>
      <c r="H123" s="150">
        <f t="shared" si="10"/>
        <v>916.9</v>
      </c>
      <c r="I123" s="150">
        <f t="shared" si="10"/>
        <v>901.50000000000011</v>
      </c>
      <c r="J123" s="150">
        <f t="shared" si="10"/>
        <v>751.9</v>
      </c>
      <c r="K123" s="150">
        <f t="shared" si="10"/>
        <v>15.4</v>
      </c>
      <c r="L123" s="150">
        <f t="shared" si="10"/>
        <v>548.30000000000007</v>
      </c>
      <c r="M123" s="150">
        <f t="shared" si="10"/>
        <v>535.1</v>
      </c>
      <c r="N123" s="150">
        <f t="shared" si="10"/>
        <v>457</v>
      </c>
      <c r="O123" s="150">
        <f t="shared" si="10"/>
        <v>13.2</v>
      </c>
      <c r="P123" s="150">
        <f>SUM(L123/D123*100)</f>
        <v>16.025603554100666</v>
      </c>
      <c r="Q123" s="150">
        <f>SUM(L123/H123*100)</f>
        <v>59.799323808485113</v>
      </c>
    </row>
    <row r="124" spans="1:17" ht="14.4" customHeight="1" x14ac:dyDescent="0.25">
      <c r="A124" s="198"/>
      <c r="B124" s="199" t="s">
        <v>257</v>
      </c>
      <c r="C124" s="119" t="s">
        <v>259</v>
      </c>
      <c r="D124" s="120">
        <v>1731.6</v>
      </c>
      <c r="E124" s="120">
        <v>1731.6</v>
      </c>
      <c r="F124" s="120">
        <v>1669.5</v>
      </c>
      <c r="G124" s="120">
        <v>0</v>
      </c>
      <c r="H124" s="120">
        <v>432.2</v>
      </c>
      <c r="I124" s="120">
        <v>432.2</v>
      </c>
      <c r="J124" s="120">
        <v>415</v>
      </c>
      <c r="K124" s="120">
        <v>0</v>
      </c>
      <c r="L124" s="120">
        <v>272.89999999999998</v>
      </c>
      <c r="M124" s="120">
        <v>272.89999999999998</v>
      </c>
      <c r="N124" s="120">
        <v>265.2</v>
      </c>
      <c r="O124" s="120">
        <v>0</v>
      </c>
      <c r="P124" s="120"/>
      <c r="Q124" s="24"/>
    </row>
    <row r="125" spans="1:17" ht="15" customHeight="1" x14ac:dyDescent="0.25">
      <c r="A125" s="198"/>
      <c r="B125" s="199"/>
      <c r="C125" s="119" t="s">
        <v>273</v>
      </c>
      <c r="D125" s="120">
        <v>152.80000000000001</v>
      </c>
      <c r="E125" s="120">
        <v>152.80000000000001</v>
      </c>
      <c r="F125" s="120">
        <v>17.5</v>
      </c>
      <c r="G125" s="120">
        <v>0</v>
      </c>
      <c r="H125" s="120">
        <v>51.6</v>
      </c>
      <c r="I125" s="120">
        <v>51.6</v>
      </c>
      <c r="J125" s="120">
        <v>4.8</v>
      </c>
      <c r="K125" s="120">
        <v>0</v>
      </c>
      <c r="L125" s="120">
        <v>27</v>
      </c>
      <c r="M125" s="120">
        <v>27</v>
      </c>
      <c r="N125" s="120">
        <v>2.2000000000000002</v>
      </c>
      <c r="O125" s="120">
        <v>0</v>
      </c>
      <c r="P125" s="150"/>
      <c r="Q125" s="150"/>
    </row>
    <row r="126" spans="1:17" ht="15" customHeight="1" x14ac:dyDescent="0.25">
      <c r="A126" s="198"/>
      <c r="B126" s="199"/>
      <c r="C126" s="119" t="s">
        <v>261</v>
      </c>
      <c r="D126" s="120">
        <v>1508.3</v>
      </c>
      <c r="E126" s="120">
        <v>1492.9</v>
      </c>
      <c r="F126" s="120">
        <v>1238.0999999999999</v>
      </c>
      <c r="G126" s="120">
        <v>15.4</v>
      </c>
      <c r="H126" s="120">
        <v>426</v>
      </c>
      <c r="I126" s="120">
        <v>410.6</v>
      </c>
      <c r="J126" s="120">
        <v>325</v>
      </c>
      <c r="K126" s="120">
        <v>15.4</v>
      </c>
      <c r="L126" s="120">
        <v>241.3</v>
      </c>
      <c r="M126" s="120">
        <v>228.1</v>
      </c>
      <c r="N126" s="120">
        <v>182.5</v>
      </c>
      <c r="O126" s="120">
        <v>13.2</v>
      </c>
      <c r="P126" s="150"/>
      <c r="Q126" s="150"/>
    </row>
    <row r="127" spans="1:17" ht="14.4" customHeight="1" x14ac:dyDescent="0.25">
      <c r="A127" s="198"/>
      <c r="B127" s="199"/>
      <c r="C127" s="119" t="s">
        <v>263</v>
      </c>
      <c r="D127" s="120">
        <v>28.7</v>
      </c>
      <c r="E127" s="120">
        <v>28.7</v>
      </c>
      <c r="F127" s="120">
        <v>28.3</v>
      </c>
      <c r="G127" s="120">
        <v>0</v>
      </c>
      <c r="H127" s="120">
        <v>7.1</v>
      </c>
      <c r="I127" s="120">
        <v>7.1</v>
      </c>
      <c r="J127" s="120">
        <v>7.1</v>
      </c>
      <c r="K127" s="120">
        <v>0</v>
      </c>
      <c r="L127" s="120">
        <v>7.1</v>
      </c>
      <c r="M127" s="120">
        <v>7.1</v>
      </c>
      <c r="N127" s="120">
        <v>7.1</v>
      </c>
      <c r="O127" s="120">
        <v>0</v>
      </c>
      <c r="P127" s="120"/>
      <c r="Q127" s="24"/>
    </row>
    <row r="128" spans="1:17" ht="45" x14ac:dyDescent="0.25">
      <c r="A128" s="148" t="s">
        <v>329</v>
      </c>
      <c r="B128" s="148"/>
      <c r="C128" s="149"/>
      <c r="D128" s="150">
        <f t="shared" ref="D128:O128" si="11">SUBTOTAL(9,D129:D133)</f>
        <v>2947.8</v>
      </c>
      <c r="E128" s="150">
        <f t="shared" si="11"/>
        <v>2927</v>
      </c>
      <c r="F128" s="150">
        <f t="shared" si="11"/>
        <v>2591.0000000000005</v>
      </c>
      <c r="G128" s="150">
        <f t="shared" si="11"/>
        <v>20.8</v>
      </c>
      <c r="H128" s="150">
        <f t="shared" si="11"/>
        <v>707.4</v>
      </c>
      <c r="I128" s="150">
        <f t="shared" si="11"/>
        <v>690.4</v>
      </c>
      <c r="J128" s="150">
        <f t="shared" si="11"/>
        <v>594.19999999999993</v>
      </c>
      <c r="K128" s="150">
        <f t="shared" si="11"/>
        <v>17</v>
      </c>
      <c r="L128" s="150">
        <f t="shared" si="11"/>
        <v>508.19999999999993</v>
      </c>
      <c r="M128" s="150">
        <f t="shared" si="11"/>
        <v>491.19999999999993</v>
      </c>
      <c r="N128" s="150">
        <f t="shared" si="11"/>
        <v>413.40000000000003</v>
      </c>
      <c r="O128" s="150">
        <f t="shared" si="11"/>
        <v>17</v>
      </c>
      <c r="P128" s="150">
        <f>SUM(L128/D128*100)</f>
        <v>17.239975575005083</v>
      </c>
      <c r="Q128" s="150">
        <f>SUM(L128/H128*100)</f>
        <v>71.840542832909236</v>
      </c>
    </row>
    <row r="129" spans="1:17" ht="17.399999999999999" customHeight="1" x14ac:dyDescent="0.25">
      <c r="A129" s="198"/>
      <c r="B129" s="199" t="s">
        <v>257</v>
      </c>
      <c r="C129" s="119" t="s">
        <v>259</v>
      </c>
      <c r="D129" s="120">
        <v>1596.9</v>
      </c>
      <c r="E129" s="120">
        <v>1596.9</v>
      </c>
      <c r="F129" s="120">
        <v>1540.9</v>
      </c>
      <c r="G129" s="120">
        <v>0</v>
      </c>
      <c r="H129" s="120">
        <v>397.1</v>
      </c>
      <c r="I129" s="120">
        <v>397.1</v>
      </c>
      <c r="J129" s="120">
        <v>384.7</v>
      </c>
      <c r="K129" s="120">
        <v>0</v>
      </c>
      <c r="L129" s="120">
        <v>252.1</v>
      </c>
      <c r="M129" s="120">
        <v>252.1</v>
      </c>
      <c r="N129" s="120">
        <v>244.6</v>
      </c>
      <c r="O129" s="120">
        <v>0</v>
      </c>
      <c r="P129" s="150"/>
      <c r="Q129" s="150"/>
    </row>
    <row r="130" spans="1:17" ht="16.95" customHeight="1" x14ac:dyDescent="0.25">
      <c r="A130" s="198"/>
      <c r="B130" s="199"/>
      <c r="C130" s="119" t="s">
        <v>260</v>
      </c>
      <c r="D130" s="120">
        <v>1.9</v>
      </c>
      <c r="E130" s="120">
        <v>1.9</v>
      </c>
      <c r="F130" s="120">
        <v>1.9</v>
      </c>
      <c r="G130" s="120">
        <v>0</v>
      </c>
      <c r="H130" s="120">
        <v>0.7</v>
      </c>
      <c r="I130" s="120">
        <v>0.7</v>
      </c>
      <c r="J130" s="120">
        <v>0.7</v>
      </c>
      <c r="K130" s="120">
        <v>0</v>
      </c>
      <c r="L130" s="120">
        <v>0</v>
      </c>
      <c r="M130" s="120">
        <v>0</v>
      </c>
      <c r="N130" s="120">
        <v>0</v>
      </c>
      <c r="O130" s="120">
        <v>0</v>
      </c>
      <c r="P130" s="150"/>
      <c r="Q130" s="150"/>
    </row>
    <row r="131" spans="1:17" ht="16.95" customHeight="1" x14ac:dyDescent="0.25">
      <c r="A131" s="198"/>
      <c r="B131" s="199"/>
      <c r="C131" s="119" t="s">
        <v>273</v>
      </c>
      <c r="D131" s="120">
        <v>133</v>
      </c>
      <c r="E131" s="120">
        <v>133</v>
      </c>
      <c r="F131" s="120">
        <v>14</v>
      </c>
      <c r="G131" s="120">
        <v>0</v>
      </c>
      <c r="H131" s="120">
        <v>33.299999999999997</v>
      </c>
      <c r="I131" s="120">
        <v>33.299999999999997</v>
      </c>
      <c r="J131" s="120">
        <v>3</v>
      </c>
      <c r="K131" s="120">
        <v>0</v>
      </c>
      <c r="L131" s="120">
        <v>28.6</v>
      </c>
      <c r="M131" s="120">
        <v>28.6</v>
      </c>
      <c r="N131" s="120">
        <v>2.2000000000000002</v>
      </c>
      <c r="O131" s="120">
        <v>0</v>
      </c>
      <c r="P131" s="120"/>
      <c r="Q131" s="24"/>
    </row>
    <row r="132" spans="1:17" ht="15.6" customHeight="1" x14ac:dyDescent="0.25">
      <c r="A132" s="198"/>
      <c r="B132" s="199"/>
      <c r="C132" s="119" t="s">
        <v>261</v>
      </c>
      <c r="D132" s="120">
        <v>1200.4000000000001</v>
      </c>
      <c r="E132" s="120">
        <v>1179.5999999999999</v>
      </c>
      <c r="F132" s="120">
        <v>1018.8</v>
      </c>
      <c r="G132" s="120">
        <v>20.8</v>
      </c>
      <c r="H132" s="120">
        <v>272.39999999999998</v>
      </c>
      <c r="I132" s="120">
        <v>255.4</v>
      </c>
      <c r="J132" s="120">
        <v>202</v>
      </c>
      <c r="K132" s="120">
        <v>17</v>
      </c>
      <c r="L132" s="120">
        <v>223.6</v>
      </c>
      <c r="M132" s="120">
        <v>206.6</v>
      </c>
      <c r="N132" s="120">
        <v>162.80000000000001</v>
      </c>
      <c r="O132" s="120">
        <v>17</v>
      </c>
      <c r="P132" s="150"/>
      <c r="Q132" s="150"/>
    </row>
    <row r="133" spans="1:17" ht="14.4" customHeight="1" x14ac:dyDescent="0.25">
      <c r="A133" s="198"/>
      <c r="B133" s="199"/>
      <c r="C133" s="119" t="s">
        <v>263</v>
      </c>
      <c r="D133" s="120">
        <v>15.6</v>
      </c>
      <c r="E133" s="120">
        <v>15.6</v>
      </c>
      <c r="F133" s="120">
        <v>15.4</v>
      </c>
      <c r="G133" s="120">
        <v>0</v>
      </c>
      <c r="H133" s="120">
        <v>3.9</v>
      </c>
      <c r="I133" s="120">
        <v>3.9</v>
      </c>
      <c r="J133" s="120">
        <v>3.8</v>
      </c>
      <c r="K133" s="120">
        <v>0</v>
      </c>
      <c r="L133" s="120">
        <v>3.9</v>
      </c>
      <c r="M133" s="120">
        <v>3.9</v>
      </c>
      <c r="N133" s="120">
        <v>3.8</v>
      </c>
      <c r="O133" s="120">
        <v>0</v>
      </c>
      <c r="P133" s="150"/>
      <c r="Q133" s="150"/>
    </row>
    <row r="134" spans="1:17" ht="30" x14ac:dyDescent="0.25">
      <c r="A134" s="148" t="s">
        <v>51</v>
      </c>
      <c r="B134" s="148"/>
      <c r="C134" s="149"/>
      <c r="D134" s="150">
        <f t="shared" ref="D134:O134" si="12">SUBTOTAL(9,D135:D138)</f>
        <v>2469.6</v>
      </c>
      <c r="E134" s="150">
        <f t="shared" si="12"/>
        <v>2465.6</v>
      </c>
      <c r="F134" s="150">
        <f t="shared" si="12"/>
        <v>2264.5</v>
      </c>
      <c r="G134" s="150">
        <f t="shared" si="12"/>
        <v>4</v>
      </c>
      <c r="H134" s="150">
        <f t="shared" si="12"/>
        <v>654.5</v>
      </c>
      <c r="I134" s="150">
        <f t="shared" si="12"/>
        <v>652</v>
      </c>
      <c r="J134" s="150">
        <f t="shared" si="12"/>
        <v>592</v>
      </c>
      <c r="K134" s="150">
        <f t="shared" si="12"/>
        <v>2.5</v>
      </c>
      <c r="L134" s="150">
        <f t="shared" si="12"/>
        <v>603.80000000000007</v>
      </c>
      <c r="M134" s="150">
        <f t="shared" si="12"/>
        <v>601.30000000000007</v>
      </c>
      <c r="N134" s="150">
        <f t="shared" si="12"/>
        <v>560.20000000000005</v>
      </c>
      <c r="O134" s="150">
        <f t="shared" si="12"/>
        <v>2.5</v>
      </c>
      <c r="P134" s="150">
        <f>SUM(L134/D134*100)</f>
        <v>24.449303530936188</v>
      </c>
      <c r="Q134" s="150">
        <f>SUM(L134/H134*100)</f>
        <v>92.253628724216981</v>
      </c>
    </row>
    <row r="135" spans="1:17" ht="17.399999999999999" customHeight="1" x14ac:dyDescent="0.25">
      <c r="A135" s="198"/>
      <c r="B135" s="199" t="s">
        <v>257</v>
      </c>
      <c r="C135" s="119" t="s">
        <v>259</v>
      </c>
      <c r="D135" s="120">
        <v>145.80000000000001</v>
      </c>
      <c r="E135" s="120">
        <v>145.80000000000001</v>
      </c>
      <c r="F135" s="120">
        <v>143.69999999999999</v>
      </c>
      <c r="G135" s="120">
        <v>0</v>
      </c>
      <c r="H135" s="120">
        <v>36.5</v>
      </c>
      <c r="I135" s="120">
        <v>36.5</v>
      </c>
      <c r="J135" s="120">
        <v>36</v>
      </c>
      <c r="K135" s="120">
        <v>0</v>
      </c>
      <c r="L135" s="120">
        <v>36.5</v>
      </c>
      <c r="M135" s="120">
        <v>36.5</v>
      </c>
      <c r="N135" s="120">
        <v>36</v>
      </c>
      <c r="O135" s="120">
        <v>0</v>
      </c>
      <c r="P135" s="120"/>
      <c r="Q135" s="24"/>
    </row>
    <row r="136" spans="1:17" ht="15" customHeight="1" x14ac:dyDescent="0.25">
      <c r="A136" s="198"/>
      <c r="B136" s="199"/>
      <c r="C136" s="119" t="s">
        <v>273</v>
      </c>
      <c r="D136" s="120">
        <v>117.6</v>
      </c>
      <c r="E136" s="120">
        <v>117.6</v>
      </c>
      <c r="F136" s="120">
        <v>59.1</v>
      </c>
      <c r="G136" s="120">
        <v>0</v>
      </c>
      <c r="H136" s="120">
        <v>30.5</v>
      </c>
      <c r="I136" s="120">
        <v>30.5</v>
      </c>
      <c r="J136" s="120">
        <v>15</v>
      </c>
      <c r="K136" s="120">
        <v>0</v>
      </c>
      <c r="L136" s="120">
        <v>23</v>
      </c>
      <c r="M136" s="120">
        <v>23</v>
      </c>
      <c r="N136" s="120">
        <v>15</v>
      </c>
      <c r="O136" s="120">
        <v>0</v>
      </c>
      <c r="P136" s="150"/>
      <c r="Q136" s="150"/>
    </row>
    <row r="137" spans="1:17" ht="14.4" customHeight="1" x14ac:dyDescent="0.25">
      <c r="A137" s="198"/>
      <c r="B137" s="199"/>
      <c r="C137" s="119" t="s">
        <v>261</v>
      </c>
      <c r="D137" s="120">
        <v>2040.2</v>
      </c>
      <c r="E137" s="120">
        <v>2036.2</v>
      </c>
      <c r="F137" s="120">
        <v>1898.1</v>
      </c>
      <c r="G137" s="120">
        <v>4</v>
      </c>
      <c r="H137" s="120">
        <v>545.9</v>
      </c>
      <c r="I137" s="120">
        <v>543.4</v>
      </c>
      <c r="J137" s="120">
        <v>500</v>
      </c>
      <c r="K137" s="120">
        <v>2.5</v>
      </c>
      <c r="L137" s="120">
        <v>502.7</v>
      </c>
      <c r="M137" s="120">
        <v>500.2</v>
      </c>
      <c r="N137" s="120">
        <v>468.2</v>
      </c>
      <c r="O137" s="120">
        <v>2.5</v>
      </c>
      <c r="P137" s="150"/>
      <c r="Q137" s="150"/>
    </row>
    <row r="138" spans="1:17" ht="14.4" customHeight="1" x14ac:dyDescent="0.25">
      <c r="A138" s="198"/>
      <c r="B138" s="199"/>
      <c r="C138" s="119" t="s">
        <v>263</v>
      </c>
      <c r="D138" s="120">
        <v>166</v>
      </c>
      <c r="E138" s="120">
        <v>166</v>
      </c>
      <c r="F138" s="120">
        <v>163.6</v>
      </c>
      <c r="G138" s="120">
        <v>0</v>
      </c>
      <c r="H138" s="120">
        <v>41.6</v>
      </c>
      <c r="I138" s="120">
        <v>41.6</v>
      </c>
      <c r="J138" s="120">
        <v>41</v>
      </c>
      <c r="K138" s="120">
        <v>0</v>
      </c>
      <c r="L138" s="120">
        <v>41.6</v>
      </c>
      <c r="M138" s="120">
        <v>41.6</v>
      </c>
      <c r="N138" s="120">
        <v>41</v>
      </c>
      <c r="O138" s="120">
        <v>0</v>
      </c>
      <c r="P138" s="150"/>
      <c r="Q138" s="150"/>
    </row>
    <row r="139" spans="1:17" ht="30" x14ac:dyDescent="0.25">
      <c r="A139" s="148" t="s">
        <v>35</v>
      </c>
      <c r="B139" s="148"/>
      <c r="C139" s="149"/>
      <c r="D139" s="150">
        <f t="shared" ref="D139:O139" si="13">SUBTOTAL(9,D140:D144)</f>
        <v>2340</v>
      </c>
      <c r="E139" s="150">
        <f t="shared" si="13"/>
        <v>2332.1</v>
      </c>
      <c r="F139" s="150">
        <f t="shared" si="13"/>
        <v>2027.8000000000002</v>
      </c>
      <c r="G139" s="150">
        <f t="shared" si="13"/>
        <v>7.9</v>
      </c>
      <c r="H139" s="150">
        <f t="shared" si="13"/>
        <v>573.19999999999993</v>
      </c>
      <c r="I139" s="150">
        <f t="shared" si="13"/>
        <v>565.29999999999995</v>
      </c>
      <c r="J139" s="150">
        <f t="shared" si="13"/>
        <v>456.3</v>
      </c>
      <c r="K139" s="150">
        <f t="shared" si="13"/>
        <v>7.9</v>
      </c>
      <c r="L139" s="150">
        <f t="shared" si="13"/>
        <v>388</v>
      </c>
      <c r="M139" s="150">
        <f t="shared" si="13"/>
        <v>382.09999999999997</v>
      </c>
      <c r="N139" s="150">
        <f t="shared" si="13"/>
        <v>329.7</v>
      </c>
      <c r="O139" s="150">
        <f t="shared" si="13"/>
        <v>5.9</v>
      </c>
      <c r="P139" s="150">
        <f>SUM(L139/D139*100)</f>
        <v>16.581196581196579</v>
      </c>
      <c r="Q139" s="150">
        <f>SUM(L139/H139*100)</f>
        <v>67.690160502442438</v>
      </c>
    </row>
    <row r="140" spans="1:17" ht="17.399999999999999" customHeight="1" x14ac:dyDescent="0.25">
      <c r="A140" s="198"/>
      <c r="B140" s="199" t="s">
        <v>257</v>
      </c>
      <c r="C140" s="119" t="s">
        <v>259</v>
      </c>
      <c r="D140" s="120">
        <v>830.4</v>
      </c>
      <c r="E140" s="120">
        <v>830.4</v>
      </c>
      <c r="F140" s="120">
        <v>801.4</v>
      </c>
      <c r="G140" s="120">
        <v>0</v>
      </c>
      <c r="H140" s="120">
        <v>207.8</v>
      </c>
      <c r="I140" s="120">
        <v>207.8</v>
      </c>
      <c r="J140" s="120">
        <v>200.4</v>
      </c>
      <c r="K140" s="120">
        <v>0</v>
      </c>
      <c r="L140" s="120">
        <v>130.4</v>
      </c>
      <c r="M140" s="120">
        <v>130.4</v>
      </c>
      <c r="N140" s="120">
        <v>127.3</v>
      </c>
      <c r="O140" s="120">
        <v>0</v>
      </c>
      <c r="P140" s="120"/>
      <c r="Q140" s="24"/>
    </row>
    <row r="141" spans="1:17" ht="18" customHeight="1" x14ac:dyDescent="0.25">
      <c r="A141" s="198"/>
      <c r="B141" s="199"/>
      <c r="C141" s="119" t="s">
        <v>260</v>
      </c>
      <c r="D141" s="120">
        <v>1.7</v>
      </c>
      <c r="E141" s="120">
        <v>1.7</v>
      </c>
      <c r="F141" s="120">
        <v>1.7</v>
      </c>
      <c r="G141" s="120">
        <v>0</v>
      </c>
      <c r="H141" s="120">
        <v>0.6</v>
      </c>
      <c r="I141" s="120">
        <v>0.6</v>
      </c>
      <c r="J141" s="120">
        <v>0.6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/>
      <c r="Q141" s="24"/>
    </row>
    <row r="142" spans="1:17" ht="15" customHeight="1" x14ac:dyDescent="0.25">
      <c r="A142" s="198"/>
      <c r="B142" s="199"/>
      <c r="C142" s="119" t="s">
        <v>273</v>
      </c>
      <c r="D142" s="120">
        <v>126.7</v>
      </c>
      <c r="E142" s="120">
        <v>126.7</v>
      </c>
      <c r="F142" s="120">
        <v>16.2</v>
      </c>
      <c r="G142" s="120">
        <v>0</v>
      </c>
      <c r="H142" s="120">
        <v>33.5</v>
      </c>
      <c r="I142" s="120">
        <v>33.5</v>
      </c>
      <c r="J142" s="120">
        <v>3</v>
      </c>
      <c r="K142" s="120">
        <v>0</v>
      </c>
      <c r="L142" s="120">
        <v>19.600000000000001</v>
      </c>
      <c r="M142" s="120">
        <v>19.600000000000001</v>
      </c>
      <c r="N142" s="120">
        <v>3</v>
      </c>
      <c r="O142" s="120">
        <v>0</v>
      </c>
      <c r="P142" s="150"/>
      <c r="Q142" s="150"/>
    </row>
    <row r="143" spans="1:17" ht="15" customHeight="1" x14ac:dyDescent="0.25">
      <c r="A143" s="198"/>
      <c r="B143" s="199"/>
      <c r="C143" s="119" t="s">
        <v>261</v>
      </c>
      <c r="D143" s="120">
        <v>1347.6</v>
      </c>
      <c r="E143" s="120">
        <v>1339.7</v>
      </c>
      <c r="F143" s="120">
        <v>1175.4000000000001</v>
      </c>
      <c r="G143" s="120">
        <v>7.9</v>
      </c>
      <c r="H143" s="120">
        <v>322.89999999999998</v>
      </c>
      <c r="I143" s="120">
        <v>315</v>
      </c>
      <c r="J143" s="120">
        <v>244</v>
      </c>
      <c r="K143" s="120">
        <v>7.9</v>
      </c>
      <c r="L143" s="120">
        <v>229.6</v>
      </c>
      <c r="M143" s="120">
        <v>223.7</v>
      </c>
      <c r="N143" s="120">
        <v>191.1</v>
      </c>
      <c r="O143" s="120">
        <v>5.9</v>
      </c>
      <c r="P143" s="120"/>
      <c r="Q143" s="24"/>
    </row>
    <row r="144" spans="1:17" ht="14.4" customHeight="1" x14ac:dyDescent="0.25">
      <c r="A144" s="198"/>
      <c r="B144" s="199"/>
      <c r="C144" s="119" t="s">
        <v>263</v>
      </c>
      <c r="D144" s="120">
        <v>33.6</v>
      </c>
      <c r="E144" s="120">
        <v>33.6</v>
      </c>
      <c r="F144" s="120">
        <v>33.1</v>
      </c>
      <c r="G144" s="120">
        <v>0</v>
      </c>
      <c r="H144" s="120">
        <v>8.4</v>
      </c>
      <c r="I144" s="120">
        <v>8.4</v>
      </c>
      <c r="J144" s="120">
        <v>8.3000000000000007</v>
      </c>
      <c r="K144" s="120">
        <v>0</v>
      </c>
      <c r="L144" s="120">
        <v>8.4</v>
      </c>
      <c r="M144" s="120">
        <v>8.4</v>
      </c>
      <c r="N144" s="120">
        <v>8.3000000000000007</v>
      </c>
      <c r="O144" s="120">
        <v>0</v>
      </c>
      <c r="P144" s="150"/>
      <c r="Q144" s="150"/>
    </row>
    <row r="145" spans="1:17" ht="30" x14ac:dyDescent="0.25">
      <c r="A145" s="148" t="s">
        <v>37</v>
      </c>
      <c r="B145" s="148"/>
      <c r="C145" s="149"/>
      <c r="D145" s="150">
        <f t="shared" ref="D145:O145" si="14">SUBTOTAL(9,D146:D150)</f>
        <v>2247</v>
      </c>
      <c r="E145" s="150">
        <f t="shared" si="14"/>
        <v>2238</v>
      </c>
      <c r="F145" s="150">
        <f t="shared" si="14"/>
        <v>1962.5000000000002</v>
      </c>
      <c r="G145" s="150">
        <f t="shared" si="14"/>
        <v>9</v>
      </c>
      <c r="H145" s="150">
        <f t="shared" si="14"/>
        <v>567.19999999999993</v>
      </c>
      <c r="I145" s="150">
        <f t="shared" si="14"/>
        <v>567.19999999999993</v>
      </c>
      <c r="J145" s="150">
        <f t="shared" si="14"/>
        <v>493.1</v>
      </c>
      <c r="K145" s="150">
        <f t="shared" si="14"/>
        <v>0</v>
      </c>
      <c r="L145" s="150">
        <f t="shared" si="14"/>
        <v>361.69999999999993</v>
      </c>
      <c r="M145" s="150">
        <f t="shared" si="14"/>
        <v>361.69999999999993</v>
      </c>
      <c r="N145" s="150">
        <f t="shared" si="14"/>
        <v>309.2</v>
      </c>
      <c r="O145" s="150">
        <f t="shared" si="14"/>
        <v>0</v>
      </c>
      <c r="P145" s="150">
        <f>SUM(L145/D145*100)</f>
        <v>16.097018246550952</v>
      </c>
      <c r="Q145" s="150">
        <f>SUM(L145/H145*100)</f>
        <v>63.769393511988717</v>
      </c>
    </row>
    <row r="146" spans="1:17" ht="19.95" customHeight="1" x14ac:dyDescent="0.25">
      <c r="A146" s="198"/>
      <c r="B146" s="199" t="s">
        <v>257</v>
      </c>
      <c r="C146" s="119" t="s">
        <v>259</v>
      </c>
      <c r="D146" s="120">
        <v>766.9</v>
      </c>
      <c r="E146" s="120">
        <v>766.9</v>
      </c>
      <c r="F146" s="120">
        <v>740.1</v>
      </c>
      <c r="G146" s="120">
        <v>0</v>
      </c>
      <c r="H146" s="120">
        <v>191.7</v>
      </c>
      <c r="I146" s="120">
        <v>191.7</v>
      </c>
      <c r="J146" s="120">
        <v>185</v>
      </c>
      <c r="K146" s="120">
        <v>0</v>
      </c>
      <c r="L146" s="120">
        <v>121.9</v>
      </c>
      <c r="M146" s="120">
        <v>121.9</v>
      </c>
      <c r="N146" s="120">
        <v>118.9</v>
      </c>
      <c r="O146" s="120">
        <v>0</v>
      </c>
      <c r="P146" s="150"/>
      <c r="Q146" s="150"/>
    </row>
    <row r="147" spans="1:17" ht="15.6" customHeight="1" x14ac:dyDescent="0.25">
      <c r="A147" s="198"/>
      <c r="B147" s="199"/>
      <c r="C147" s="119" t="s">
        <v>260</v>
      </c>
      <c r="D147" s="120">
        <v>3.5</v>
      </c>
      <c r="E147" s="120">
        <v>3.5</v>
      </c>
      <c r="F147" s="120">
        <v>3.4</v>
      </c>
      <c r="G147" s="120">
        <v>0</v>
      </c>
      <c r="H147" s="120">
        <v>1.3</v>
      </c>
      <c r="I147" s="120">
        <v>1.3</v>
      </c>
      <c r="J147" s="120">
        <v>1.3</v>
      </c>
      <c r="K147" s="120">
        <v>0</v>
      </c>
      <c r="L147" s="120">
        <v>0</v>
      </c>
      <c r="M147" s="120">
        <v>0</v>
      </c>
      <c r="N147" s="120">
        <v>0</v>
      </c>
      <c r="O147" s="120">
        <v>0</v>
      </c>
      <c r="P147" s="150"/>
      <c r="Q147" s="150"/>
    </row>
    <row r="148" spans="1:17" ht="18" customHeight="1" x14ac:dyDescent="0.25">
      <c r="A148" s="198"/>
      <c r="B148" s="199"/>
      <c r="C148" s="119" t="s">
        <v>273</v>
      </c>
      <c r="D148" s="120">
        <v>117.5</v>
      </c>
      <c r="E148" s="120">
        <v>112.5</v>
      </c>
      <c r="F148" s="120">
        <v>15.2</v>
      </c>
      <c r="G148" s="120">
        <v>5</v>
      </c>
      <c r="H148" s="120">
        <v>26.9</v>
      </c>
      <c r="I148" s="120">
        <v>26.9</v>
      </c>
      <c r="J148" s="120">
        <v>3.8</v>
      </c>
      <c r="K148" s="120">
        <v>0</v>
      </c>
      <c r="L148" s="120">
        <v>20.2</v>
      </c>
      <c r="M148" s="120">
        <v>20.2</v>
      </c>
      <c r="N148" s="120">
        <v>2.1</v>
      </c>
      <c r="O148" s="120">
        <v>0</v>
      </c>
      <c r="P148" s="120"/>
      <c r="Q148" s="24"/>
    </row>
    <row r="149" spans="1:17" ht="17.399999999999999" customHeight="1" x14ac:dyDescent="0.25">
      <c r="A149" s="198"/>
      <c r="B149" s="199"/>
      <c r="C149" s="119" t="s">
        <v>261</v>
      </c>
      <c r="D149" s="120">
        <v>1329.8</v>
      </c>
      <c r="E149" s="120">
        <v>1325.8</v>
      </c>
      <c r="F149" s="120">
        <v>1174.9000000000001</v>
      </c>
      <c r="G149" s="120">
        <v>4</v>
      </c>
      <c r="H149" s="120">
        <v>339.9</v>
      </c>
      <c r="I149" s="120">
        <v>339.9</v>
      </c>
      <c r="J149" s="120">
        <v>295.7</v>
      </c>
      <c r="K149" s="120">
        <v>0</v>
      </c>
      <c r="L149" s="120">
        <v>212.2</v>
      </c>
      <c r="M149" s="120">
        <v>212.2</v>
      </c>
      <c r="N149" s="120">
        <v>180.9</v>
      </c>
      <c r="O149" s="120">
        <v>0</v>
      </c>
      <c r="P149" s="120"/>
      <c r="Q149" s="24"/>
    </row>
    <row r="150" spans="1:17" ht="19.2" customHeight="1" x14ac:dyDescent="0.25">
      <c r="A150" s="198"/>
      <c r="B150" s="199"/>
      <c r="C150" s="119" t="s">
        <v>263</v>
      </c>
      <c r="D150" s="120">
        <v>29.3</v>
      </c>
      <c r="E150" s="120">
        <v>29.3</v>
      </c>
      <c r="F150" s="120">
        <v>28.9</v>
      </c>
      <c r="G150" s="120">
        <v>0</v>
      </c>
      <c r="H150" s="120">
        <v>7.4</v>
      </c>
      <c r="I150" s="120">
        <v>7.4</v>
      </c>
      <c r="J150" s="120">
        <v>7.3</v>
      </c>
      <c r="K150" s="120">
        <v>0</v>
      </c>
      <c r="L150" s="120">
        <v>7.4</v>
      </c>
      <c r="M150" s="120">
        <v>7.4</v>
      </c>
      <c r="N150" s="120">
        <v>7.3</v>
      </c>
      <c r="O150" s="120">
        <v>0</v>
      </c>
      <c r="P150" s="150"/>
      <c r="Q150" s="150"/>
    </row>
    <row r="151" spans="1:17" ht="30" x14ac:dyDescent="0.25">
      <c r="A151" s="148" t="s">
        <v>330</v>
      </c>
      <c r="B151" s="148"/>
      <c r="C151" s="149"/>
      <c r="D151" s="150">
        <f t="shared" ref="D151:O151" si="15">SUBTOTAL(9,D152:D156)</f>
        <v>2010.9999999999998</v>
      </c>
      <c r="E151" s="150">
        <f t="shared" si="15"/>
        <v>1998.6</v>
      </c>
      <c r="F151" s="150">
        <f t="shared" si="15"/>
        <v>1740</v>
      </c>
      <c r="G151" s="150">
        <f t="shared" si="15"/>
        <v>12.4</v>
      </c>
      <c r="H151" s="150">
        <f t="shared" si="15"/>
        <v>566.09999999999991</v>
      </c>
      <c r="I151" s="150">
        <f t="shared" si="15"/>
        <v>559.70000000000005</v>
      </c>
      <c r="J151" s="150">
        <f t="shared" si="15"/>
        <v>479.7</v>
      </c>
      <c r="K151" s="150">
        <f t="shared" si="15"/>
        <v>6.4</v>
      </c>
      <c r="L151" s="150">
        <f t="shared" si="15"/>
        <v>310.3</v>
      </c>
      <c r="M151" s="150">
        <f t="shared" si="15"/>
        <v>303.89999999999998</v>
      </c>
      <c r="N151" s="150">
        <f t="shared" si="15"/>
        <v>255.6</v>
      </c>
      <c r="O151" s="150">
        <f t="shared" si="15"/>
        <v>6.4</v>
      </c>
      <c r="P151" s="150">
        <f>SUM(L151/D151*100)</f>
        <v>15.430134261561415</v>
      </c>
      <c r="Q151" s="150">
        <f>SUM(L151/H151*100)</f>
        <v>54.813637166578353</v>
      </c>
    </row>
    <row r="152" spans="1:17" ht="18.600000000000001" customHeight="1" x14ac:dyDescent="0.25">
      <c r="A152" s="198"/>
      <c r="B152" s="199" t="s">
        <v>257</v>
      </c>
      <c r="C152" s="119" t="s">
        <v>259</v>
      </c>
      <c r="D152" s="120">
        <v>692.5</v>
      </c>
      <c r="E152" s="120">
        <v>692.5</v>
      </c>
      <c r="F152" s="120">
        <v>669.3</v>
      </c>
      <c r="G152" s="120">
        <v>0</v>
      </c>
      <c r="H152" s="120">
        <v>173.2</v>
      </c>
      <c r="I152" s="120">
        <v>173.2</v>
      </c>
      <c r="J152" s="120">
        <v>167</v>
      </c>
      <c r="K152" s="120">
        <v>0</v>
      </c>
      <c r="L152" s="120">
        <v>112</v>
      </c>
      <c r="M152" s="120">
        <v>112</v>
      </c>
      <c r="N152" s="120">
        <v>107.8</v>
      </c>
      <c r="O152" s="120">
        <v>0</v>
      </c>
      <c r="P152" s="120"/>
      <c r="Q152" s="24"/>
    </row>
    <row r="153" spans="1:17" ht="14.4" customHeight="1" x14ac:dyDescent="0.25">
      <c r="A153" s="198"/>
      <c r="B153" s="199"/>
      <c r="C153" s="119" t="s">
        <v>260</v>
      </c>
      <c r="D153" s="120">
        <v>3.4</v>
      </c>
      <c r="E153" s="120">
        <v>3.4</v>
      </c>
      <c r="F153" s="120">
        <v>3.4</v>
      </c>
      <c r="G153" s="120">
        <v>0</v>
      </c>
      <c r="H153" s="120">
        <v>1.3</v>
      </c>
      <c r="I153" s="120">
        <v>1.3</v>
      </c>
      <c r="J153" s="120">
        <v>1.3</v>
      </c>
      <c r="K153" s="120">
        <v>0</v>
      </c>
      <c r="L153" s="120">
        <v>0</v>
      </c>
      <c r="M153" s="120">
        <v>0</v>
      </c>
      <c r="N153" s="120">
        <v>0</v>
      </c>
      <c r="O153" s="120">
        <v>0</v>
      </c>
      <c r="P153" s="150"/>
      <c r="Q153" s="150"/>
    </row>
    <row r="154" spans="1:17" ht="15.6" customHeight="1" x14ac:dyDescent="0.25">
      <c r="A154" s="198"/>
      <c r="B154" s="199"/>
      <c r="C154" s="119" t="s">
        <v>273</v>
      </c>
      <c r="D154" s="120">
        <v>119.9</v>
      </c>
      <c r="E154" s="120">
        <v>113.9</v>
      </c>
      <c r="F154" s="120">
        <v>14.5</v>
      </c>
      <c r="G154" s="120">
        <v>6</v>
      </c>
      <c r="H154" s="120">
        <v>31.2</v>
      </c>
      <c r="I154" s="120">
        <v>31.2</v>
      </c>
      <c r="J154" s="120">
        <v>4</v>
      </c>
      <c r="K154" s="120">
        <v>0</v>
      </c>
      <c r="L154" s="120">
        <v>19.3</v>
      </c>
      <c r="M154" s="120">
        <v>19.3</v>
      </c>
      <c r="N154" s="120">
        <v>2.4</v>
      </c>
      <c r="O154" s="120">
        <v>0</v>
      </c>
      <c r="P154" s="120"/>
      <c r="Q154" s="24"/>
    </row>
    <row r="155" spans="1:17" ht="15" customHeight="1" x14ac:dyDescent="0.25">
      <c r="A155" s="198"/>
      <c r="B155" s="199"/>
      <c r="C155" s="119" t="s">
        <v>261</v>
      </c>
      <c r="D155" s="120">
        <v>1165.0999999999999</v>
      </c>
      <c r="E155" s="120">
        <v>1158.7</v>
      </c>
      <c r="F155" s="120">
        <v>1023.1</v>
      </c>
      <c r="G155" s="120">
        <v>6.4</v>
      </c>
      <c r="H155" s="120">
        <v>352.9</v>
      </c>
      <c r="I155" s="120">
        <v>346.5</v>
      </c>
      <c r="J155" s="120">
        <v>300</v>
      </c>
      <c r="K155" s="120">
        <v>6.4</v>
      </c>
      <c r="L155" s="120">
        <v>171.5</v>
      </c>
      <c r="M155" s="120">
        <v>165.1</v>
      </c>
      <c r="N155" s="120">
        <v>138</v>
      </c>
      <c r="O155" s="120">
        <v>6.4</v>
      </c>
      <c r="P155" s="150"/>
      <c r="Q155" s="150"/>
    </row>
    <row r="156" spans="1:17" ht="15" customHeight="1" x14ac:dyDescent="0.25">
      <c r="A156" s="198"/>
      <c r="B156" s="199"/>
      <c r="C156" s="119" t="s">
        <v>263</v>
      </c>
      <c r="D156" s="120">
        <v>30.1</v>
      </c>
      <c r="E156" s="120">
        <v>30.1</v>
      </c>
      <c r="F156" s="120">
        <v>29.7</v>
      </c>
      <c r="G156" s="120">
        <v>0</v>
      </c>
      <c r="H156" s="120">
        <v>7.5</v>
      </c>
      <c r="I156" s="120">
        <v>7.5</v>
      </c>
      <c r="J156" s="120">
        <v>7.4</v>
      </c>
      <c r="K156" s="120">
        <v>0</v>
      </c>
      <c r="L156" s="120">
        <v>7.5</v>
      </c>
      <c r="M156" s="120">
        <v>7.5</v>
      </c>
      <c r="N156" s="120">
        <v>7.4</v>
      </c>
      <c r="O156" s="120">
        <v>0</v>
      </c>
      <c r="P156" s="150"/>
      <c r="Q156" s="150"/>
    </row>
    <row r="157" spans="1:17" ht="30" x14ac:dyDescent="0.25">
      <c r="A157" s="148" t="s">
        <v>45</v>
      </c>
      <c r="B157" s="148"/>
      <c r="C157" s="149"/>
      <c r="D157" s="150">
        <f t="shared" ref="D157:O157" si="16">SUBTOTAL(9,D158:D162)</f>
        <v>2423.8000000000002</v>
      </c>
      <c r="E157" s="150">
        <f t="shared" si="16"/>
        <v>2415.8000000000002</v>
      </c>
      <c r="F157" s="150">
        <f t="shared" si="16"/>
        <v>2109.9</v>
      </c>
      <c r="G157" s="150">
        <f t="shared" si="16"/>
        <v>8</v>
      </c>
      <c r="H157" s="150">
        <f t="shared" si="16"/>
        <v>561.20000000000005</v>
      </c>
      <c r="I157" s="150">
        <f t="shared" si="16"/>
        <v>556.20000000000005</v>
      </c>
      <c r="J157" s="150">
        <f t="shared" si="16"/>
        <v>477.1</v>
      </c>
      <c r="K157" s="150">
        <f t="shared" si="16"/>
        <v>5</v>
      </c>
      <c r="L157" s="150">
        <f t="shared" si="16"/>
        <v>392.2</v>
      </c>
      <c r="M157" s="150">
        <f t="shared" si="16"/>
        <v>387.2</v>
      </c>
      <c r="N157" s="150">
        <f t="shared" si="16"/>
        <v>331.9</v>
      </c>
      <c r="O157" s="150">
        <f t="shared" si="16"/>
        <v>5</v>
      </c>
      <c r="P157" s="150">
        <f>SUM(L157/D157*100)</f>
        <v>16.181203069560194</v>
      </c>
      <c r="Q157" s="150">
        <f>SUM(L157/H157*100)</f>
        <v>69.885958660014253</v>
      </c>
    </row>
    <row r="158" spans="1:17" ht="15" customHeight="1" x14ac:dyDescent="0.25">
      <c r="A158" s="198"/>
      <c r="B158" s="199" t="s">
        <v>257</v>
      </c>
      <c r="C158" s="119" t="s">
        <v>259</v>
      </c>
      <c r="D158" s="120">
        <v>832</v>
      </c>
      <c r="E158" s="120">
        <v>832</v>
      </c>
      <c r="F158" s="120">
        <v>803.7</v>
      </c>
      <c r="G158" s="120">
        <v>0</v>
      </c>
      <c r="H158" s="120">
        <v>207.9</v>
      </c>
      <c r="I158" s="120">
        <v>207.9</v>
      </c>
      <c r="J158" s="120">
        <v>200.9</v>
      </c>
      <c r="K158" s="120">
        <v>0</v>
      </c>
      <c r="L158" s="120">
        <v>121.5</v>
      </c>
      <c r="M158" s="120">
        <v>121.5</v>
      </c>
      <c r="N158" s="120">
        <v>118.4</v>
      </c>
      <c r="O158" s="120">
        <v>0</v>
      </c>
      <c r="P158" s="150"/>
      <c r="Q158" s="150"/>
    </row>
    <row r="159" spans="1:17" ht="17.399999999999999" customHeight="1" x14ac:dyDescent="0.25">
      <c r="A159" s="198"/>
      <c r="B159" s="199"/>
      <c r="C159" s="119" t="s">
        <v>260</v>
      </c>
      <c r="D159" s="120">
        <v>5</v>
      </c>
      <c r="E159" s="120">
        <v>5</v>
      </c>
      <c r="F159" s="120">
        <v>4.9000000000000004</v>
      </c>
      <c r="G159" s="120">
        <v>0</v>
      </c>
      <c r="H159" s="120">
        <v>1.9</v>
      </c>
      <c r="I159" s="120">
        <v>1.9</v>
      </c>
      <c r="J159" s="120">
        <v>1.9</v>
      </c>
      <c r="K159" s="120">
        <v>0</v>
      </c>
      <c r="L159" s="120">
        <v>0</v>
      </c>
      <c r="M159" s="120">
        <v>0</v>
      </c>
      <c r="N159" s="120">
        <v>0</v>
      </c>
      <c r="O159" s="120">
        <v>0</v>
      </c>
      <c r="P159" s="150"/>
      <c r="Q159" s="150"/>
    </row>
    <row r="160" spans="1:17" ht="15" customHeight="1" x14ac:dyDescent="0.25">
      <c r="A160" s="198"/>
      <c r="B160" s="199"/>
      <c r="C160" s="119" t="s">
        <v>273</v>
      </c>
      <c r="D160" s="120">
        <v>119.8</v>
      </c>
      <c r="E160" s="120">
        <v>116.8</v>
      </c>
      <c r="F160" s="120">
        <v>14.8</v>
      </c>
      <c r="G160" s="120">
        <v>3</v>
      </c>
      <c r="H160" s="120">
        <v>28.7</v>
      </c>
      <c r="I160" s="120">
        <v>28.7</v>
      </c>
      <c r="J160" s="120">
        <v>2.9</v>
      </c>
      <c r="K160" s="120">
        <v>0</v>
      </c>
      <c r="L160" s="120">
        <v>23.1</v>
      </c>
      <c r="M160" s="120">
        <v>23.1</v>
      </c>
      <c r="N160" s="120">
        <v>2.5</v>
      </c>
      <c r="O160" s="120">
        <v>0</v>
      </c>
      <c r="P160" s="150"/>
      <c r="Q160" s="150"/>
    </row>
    <row r="161" spans="1:17" ht="14.4" customHeight="1" x14ac:dyDescent="0.25">
      <c r="A161" s="198"/>
      <c r="B161" s="199"/>
      <c r="C161" s="119" t="s">
        <v>261</v>
      </c>
      <c r="D161" s="120">
        <v>1435</v>
      </c>
      <c r="E161" s="120">
        <v>1430</v>
      </c>
      <c r="F161" s="120">
        <v>1255</v>
      </c>
      <c r="G161" s="120">
        <v>5</v>
      </c>
      <c r="H161" s="120">
        <v>314.7</v>
      </c>
      <c r="I161" s="120">
        <v>309.7</v>
      </c>
      <c r="J161" s="120">
        <v>263.5</v>
      </c>
      <c r="K161" s="120">
        <v>5</v>
      </c>
      <c r="L161" s="120">
        <v>239.6</v>
      </c>
      <c r="M161" s="120">
        <v>234.6</v>
      </c>
      <c r="N161" s="120">
        <v>203.1</v>
      </c>
      <c r="O161" s="120">
        <v>5</v>
      </c>
      <c r="P161" s="150"/>
      <c r="Q161" s="150"/>
    </row>
    <row r="162" spans="1:17" ht="15.6" customHeight="1" x14ac:dyDescent="0.25">
      <c r="A162" s="198"/>
      <c r="B162" s="199"/>
      <c r="C162" s="119" t="s">
        <v>263</v>
      </c>
      <c r="D162" s="120">
        <v>32</v>
      </c>
      <c r="E162" s="120">
        <v>32</v>
      </c>
      <c r="F162" s="120">
        <v>31.5</v>
      </c>
      <c r="G162" s="120">
        <v>0</v>
      </c>
      <c r="H162" s="120">
        <v>8</v>
      </c>
      <c r="I162" s="120">
        <v>8</v>
      </c>
      <c r="J162" s="120">
        <v>7.9</v>
      </c>
      <c r="K162" s="120">
        <v>0</v>
      </c>
      <c r="L162" s="120">
        <v>8</v>
      </c>
      <c r="M162" s="120">
        <v>8</v>
      </c>
      <c r="N162" s="120">
        <v>7.9</v>
      </c>
      <c r="O162" s="120">
        <v>0</v>
      </c>
      <c r="P162" s="150"/>
      <c r="Q162" s="150"/>
    </row>
    <row r="163" spans="1:17" x14ac:dyDescent="0.25">
      <c r="A163" s="148" t="s">
        <v>72</v>
      </c>
      <c r="B163" s="148"/>
      <c r="C163" s="149"/>
      <c r="D163" s="150">
        <f t="shared" ref="D163:O163" si="17">SUBTOTAL(9,D164:D165)</f>
        <v>1676.2</v>
      </c>
      <c r="E163" s="150">
        <f t="shared" si="17"/>
        <v>1640.2</v>
      </c>
      <c r="F163" s="150">
        <f t="shared" si="17"/>
        <v>1085.8999999999999</v>
      </c>
      <c r="G163" s="150">
        <f t="shared" si="17"/>
        <v>36</v>
      </c>
      <c r="H163" s="150">
        <f t="shared" si="17"/>
        <v>394.40000000000003</v>
      </c>
      <c r="I163" s="150">
        <f t="shared" si="17"/>
        <v>394.40000000000003</v>
      </c>
      <c r="J163" s="150">
        <f t="shared" si="17"/>
        <v>271.8</v>
      </c>
      <c r="K163" s="150">
        <f t="shared" si="17"/>
        <v>0</v>
      </c>
      <c r="L163" s="150">
        <f t="shared" si="17"/>
        <v>328.4</v>
      </c>
      <c r="M163" s="150">
        <f t="shared" si="17"/>
        <v>328.4</v>
      </c>
      <c r="N163" s="150">
        <f t="shared" si="17"/>
        <v>244.60000000000002</v>
      </c>
      <c r="O163" s="150">
        <f t="shared" si="17"/>
        <v>0</v>
      </c>
      <c r="P163" s="150">
        <f>SUM(L163/D163*100)</f>
        <v>19.591934136737859</v>
      </c>
      <c r="Q163" s="150">
        <f>SUM(L163/H163*100)</f>
        <v>83.265720081135882</v>
      </c>
    </row>
    <row r="164" spans="1:17" ht="15" customHeight="1" x14ac:dyDescent="0.25">
      <c r="A164" s="198"/>
      <c r="B164" s="199" t="s">
        <v>309</v>
      </c>
      <c r="C164" s="119" t="s">
        <v>273</v>
      </c>
      <c r="D164" s="120">
        <v>431</v>
      </c>
      <c r="E164" s="120">
        <v>431</v>
      </c>
      <c r="F164" s="120">
        <v>185.1</v>
      </c>
      <c r="G164" s="120">
        <v>0</v>
      </c>
      <c r="H164" s="120">
        <v>108.8</v>
      </c>
      <c r="I164" s="120">
        <v>108.8</v>
      </c>
      <c r="J164" s="120">
        <v>46.3</v>
      </c>
      <c r="K164" s="120">
        <v>0</v>
      </c>
      <c r="L164" s="120">
        <v>89.2</v>
      </c>
      <c r="M164" s="120">
        <v>89.2</v>
      </c>
      <c r="N164" s="120">
        <v>41.8</v>
      </c>
      <c r="O164" s="120">
        <v>0</v>
      </c>
      <c r="P164" s="150"/>
      <c r="Q164" s="150"/>
    </row>
    <row r="165" spans="1:17" ht="21.6" customHeight="1" x14ac:dyDescent="0.25">
      <c r="A165" s="198"/>
      <c r="B165" s="199"/>
      <c r="C165" s="119" t="s">
        <v>261</v>
      </c>
      <c r="D165" s="120">
        <v>1245.2</v>
      </c>
      <c r="E165" s="120">
        <v>1209.2</v>
      </c>
      <c r="F165" s="120">
        <v>900.8</v>
      </c>
      <c r="G165" s="120">
        <v>36</v>
      </c>
      <c r="H165" s="120">
        <v>285.60000000000002</v>
      </c>
      <c r="I165" s="120">
        <v>285.60000000000002</v>
      </c>
      <c r="J165" s="120">
        <v>225.5</v>
      </c>
      <c r="K165" s="120">
        <v>0</v>
      </c>
      <c r="L165" s="120">
        <v>239.2</v>
      </c>
      <c r="M165" s="120">
        <v>239.2</v>
      </c>
      <c r="N165" s="120">
        <v>202.8</v>
      </c>
      <c r="O165" s="120">
        <v>0</v>
      </c>
      <c r="P165" s="150"/>
      <c r="Q165" s="150"/>
    </row>
    <row r="166" spans="1:17" ht="30" x14ac:dyDescent="0.25">
      <c r="A166" s="148" t="s">
        <v>61</v>
      </c>
      <c r="B166" s="148"/>
      <c r="C166" s="149"/>
      <c r="D166" s="150">
        <f t="shared" ref="D166:O166" si="18">SUBTOTAL(9,D167:D169)</f>
        <v>681.6</v>
      </c>
      <c r="E166" s="150">
        <f t="shared" si="18"/>
        <v>582.6</v>
      </c>
      <c r="F166" s="150">
        <f t="shared" si="18"/>
        <v>250.5</v>
      </c>
      <c r="G166" s="150">
        <f t="shared" si="18"/>
        <v>99</v>
      </c>
      <c r="H166" s="150">
        <f t="shared" si="18"/>
        <v>192.3</v>
      </c>
      <c r="I166" s="150">
        <f t="shared" si="18"/>
        <v>160.1</v>
      </c>
      <c r="J166" s="150">
        <f t="shared" si="18"/>
        <v>67.300000000000011</v>
      </c>
      <c r="K166" s="150">
        <f t="shared" si="18"/>
        <v>32.200000000000003</v>
      </c>
      <c r="L166" s="150">
        <f t="shared" si="18"/>
        <v>76.2</v>
      </c>
      <c r="M166" s="150">
        <f t="shared" si="18"/>
        <v>76.2</v>
      </c>
      <c r="N166" s="150">
        <f t="shared" si="18"/>
        <v>38.799999999999997</v>
      </c>
      <c r="O166" s="150">
        <f t="shared" si="18"/>
        <v>0</v>
      </c>
      <c r="P166" s="150">
        <f>SUM(L166/D166*100)</f>
        <v>11.179577464788732</v>
      </c>
      <c r="Q166" s="150">
        <f>SUM(L166/H166*100)</f>
        <v>39.62558502340093</v>
      </c>
    </row>
    <row r="167" spans="1:17" ht="13.95" customHeight="1" x14ac:dyDescent="0.25">
      <c r="A167" s="198"/>
      <c r="B167" s="199" t="s">
        <v>265</v>
      </c>
      <c r="C167" s="119" t="s">
        <v>258</v>
      </c>
      <c r="D167" s="120">
        <v>69</v>
      </c>
      <c r="E167" s="120">
        <v>43</v>
      </c>
      <c r="F167" s="120">
        <v>9.6</v>
      </c>
      <c r="G167" s="120">
        <v>26</v>
      </c>
      <c r="H167" s="120">
        <v>47.2</v>
      </c>
      <c r="I167" s="120">
        <v>34</v>
      </c>
      <c r="J167" s="120">
        <v>9.6</v>
      </c>
      <c r="K167" s="120">
        <v>13.2</v>
      </c>
      <c r="L167" s="120">
        <v>0</v>
      </c>
      <c r="M167" s="120">
        <v>0</v>
      </c>
      <c r="N167" s="120">
        <v>0</v>
      </c>
      <c r="O167" s="120">
        <v>0</v>
      </c>
      <c r="P167" s="150"/>
      <c r="Q167" s="150"/>
    </row>
    <row r="168" spans="1:17" ht="15" customHeight="1" x14ac:dyDescent="0.25">
      <c r="A168" s="198"/>
      <c r="B168" s="199"/>
      <c r="C168" s="119" t="s">
        <v>273</v>
      </c>
      <c r="D168" s="120">
        <v>245.1</v>
      </c>
      <c r="E168" s="120">
        <v>245.1</v>
      </c>
      <c r="F168" s="120">
        <v>74.099999999999994</v>
      </c>
      <c r="G168" s="120">
        <v>0</v>
      </c>
      <c r="H168" s="120">
        <v>51.3</v>
      </c>
      <c r="I168" s="120">
        <v>51.3</v>
      </c>
      <c r="J168" s="120">
        <v>16</v>
      </c>
      <c r="K168" s="120">
        <v>0</v>
      </c>
      <c r="L168" s="120">
        <v>36.200000000000003</v>
      </c>
      <c r="M168" s="120">
        <v>36.200000000000003</v>
      </c>
      <c r="N168" s="120">
        <v>12.2</v>
      </c>
      <c r="O168" s="120">
        <v>0</v>
      </c>
      <c r="P168" s="150"/>
      <c r="Q168" s="150"/>
    </row>
    <row r="169" spans="1:17" ht="17.399999999999999" customHeight="1" x14ac:dyDescent="0.25">
      <c r="A169" s="198"/>
      <c r="B169" s="199"/>
      <c r="C169" s="119" t="s">
        <v>261</v>
      </c>
      <c r="D169" s="120">
        <v>367.5</v>
      </c>
      <c r="E169" s="120">
        <v>294.5</v>
      </c>
      <c r="F169" s="120">
        <v>166.8</v>
      </c>
      <c r="G169" s="120">
        <v>73</v>
      </c>
      <c r="H169" s="120">
        <v>93.8</v>
      </c>
      <c r="I169" s="120">
        <v>74.8</v>
      </c>
      <c r="J169" s="120">
        <v>41.7</v>
      </c>
      <c r="K169" s="120">
        <v>19</v>
      </c>
      <c r="L169" s="120">
        <v>40</v>
      </c>
      <c r="M169" s="120">
        <v>40</v>
      </c>
      <c r="N169" s="120">
        <v>26.6</v>
      </c>
      <c r="O169" s="120">
        <v>0</v>
      </c>
      <c r="P169" s="150"/>
      <c r="Q169" s="150"/>
    </row>
    <row r="170" spans="1:17" ht="30" x14ac:dyDescent="0.25">
      <c r="A170" s="148" t="s">
        <v>65</v>
      </c>
      <c r="B170" s="148"/>
      <c r="C170" s="149"/>
      <c r="D170" s="150">
        <f t="shared" ref="D170:O170" si="19">SUBTOTAL(9,D171:D173)</f>
        <v>3015</v>
      </c>
      <c r="E170" s="150">
        <f t="shared" si="19"/>
        <v>3008.6</v>
      </c>
      <c r="F170" s="150">
        <f t="shared" si="19"/>
        <v>2262.6</v>
      </c>
      <c r="G170" s="150">
        <f t="shared" si="19"/>
        <v>6.4</v>
      </c>
      <c r="H170" s="150">
        <f t="shared" si="19"/>
        <v>745.69999999999993</v>
      </c>
      <c r="I170" s="150">
        <f t="shared" si="19"/>
        <v>745.69999999999993</v>
      </c>
      <c r="J170" s="150">
        <f t="shared" si="19"/>
        <v>565.9</v>
      </c>
      <c r="K170" s="150">
        <f t="shared" si="19"/>
        <v>0</v>
      </c>
      <c r="L170" s="150">
        <f t="shared" si="19"/>
        <v>478.4</v>
      </c>
      <c r="M170" s="150">
        <f t="shared" si="19"/>
        <v>478.4</v>
      </c>
      <c r="N170" s="150">
        <f t="shared" si="19"/>
        <v>365.8</v>
      </c>
      <c r="O170" s="150">
        <f t="shared" si="19"/>
        <v>0</v>
      </c>
      <c r="P170" s="150">
        <f>SUM(L170/D170*100)</f>
        <v>15.867330016583747</v>
      </c>
      <c r="Q170" s="150">
        <f>SUM(L170/H170*100)</f>
        <v>64.154485718117201</v>
      </c>
    </row>
    <row r="171" spans="1:17" ht="16.95" customHeight="1" x14ac:dyDescent="0.25">
      <c r="A171" s="198"/>
      <c r="B171" s="199" t="s">
        <v>275</v>
      </c>
      <c r="C171" s="119" t="s">
        <v>273</v>
      </c>
      <c r="D171" s="120">
        <v>66.099999999999994</v>
      </c>
      <c r="E171" s="120">
        <v>63.7</v>
      </c>
      <c r="F171" s="120">
        <v>16.2</v>
      </c>
      <c r="G171" s="120">
        <v>2.4</v>
      </c>
      <c r="H171" s="120">
        <v>16.8</v>
      </c>
      <c r="I171" s="120">
        <v>16.8</v>
      </c>
      <c r="J171" s="120">
        <v>4.0999999999999996</v>
      </c>
      <c r="K171" s="120">
        <v>0</v>
      </c>
      <c r="L171" s="120">
        <v>12.4</v>
      </c>
      <c r="M171" s="120">
        <v>12.4</v>
      </c>
      <c r="N171" s="120">
        <v>2.6</v>
      </c>
      <c r="O171" s="120">
        <v>0</v>
      </c>
      <c r="P171" s="150"/>
      <c r="Q171" s="150"/>
    </row>
    <row r="172" spans="1:17" ht="14.4" customHeight="1" x14ac:dyDescent="0.25">
      <c r="A172" s="198"/>
      <c r="B172" s="199"/>
      <c r="C172" s="119" t="s">
        <v>261</v>
      </c>
      <c r="D172" s="120">
        <v>2823.4</v>
      </c>
      <c r="E172" s="120">
        <v>2819.4</v>
      </c>
      <c r="F172" s="120">
        <v>2122.8000000000002</v>
      </c>
      <c r="G172" s="120">
        <v>4</v>
      </c>
      <c r="H172" s="120">
        <v>697.5</v>
      </c>
      <c r="I172" s="120">
        <v>697.5</v>
      </c>
      <c r="J172" s="120">
        <v>530.9</v>
      </c>
      <c r="K172" s="120">
        <v>0</v>
      </c>
      <c r="L172" s="120">
        <v>434.6</v>
      </c>
      <c r="M172" s="120">
        <v>434.6</v>
      </c>
      <c r="N172" s="120">
        <v>332.3</v>
      </c>
      <c r="O172" s="120">
        <v>0</v>
      </c>
      <c r="P172" s="150"/>
      <c r="Q172" s="150"/>
    </row>
    <row r="173" spans="1:17" ht="14.4" customHeight="1" x14ac:dyDescent="0.25">
      <c r="A173" s="198"/>
      <c r="B173" s="199"/>
      <c r="C173" s="119" t="s">
        <v>263</v>
      </c>
      <c r="D173" s="120">
        <v>125.5</v>
      </c>
      <c r="E173" s="120">
        <v>125.5</v>
      </c>
      <c r="F173" s="120">
        <v>123.6</v>
      </c>
      <c r="G173" s="120">
        <v>0</v>
      </c>
      <c r="H173" s="120">
        <v>31.4</v>
      </c>
      <c r="I173" s="120">
        <v>31.4</v>
      </c>
      <c r="J173" s="120">
        <v>30.9</v>
      </c>
      <c r="K173" s="120">
        <v>0</v>
      </c>
      <c r="L173" s="120">
        <v>31.4</v>
      </c>
      <c r="M173" s="120">
        <v>31.4</v>
      </c>
      <c r="N173" s="120">
        <v>30.9</v>
      </c>
      <c r="O173" s="120">
        <v>0</v>
      </c>
      <c r="P173" s="150"/>
      <c r="Q173" s="150"/>
    </row>
    <row r="174" spans="1:17" x14ac:dyDescent="0.25">
      <c r="A174" s="148" t="s">
        <v>284</v>
      </c>
      <c r="B174" s="148"/>
      <c r="C174" s="149"/>
      <c r="D174" s="150">
        <f t="shared" ref="D174:O174" si="20">SUBTOTAL(9,D175:D175)</f>
        <v>668.7</v>
      </c>
      <c r="E174" s="150">
        <f t="shared" si="20"/>
        <v>186.6</v>
      </c>
      <c r="F174" s="150">
        <f t="shared" si="20"/>
        <v>0</v>
      </c>
      <c r="G174" s="150">
        <f t="shared" si="20"/>
        <v>482.1</v>
      </c>
      <c r="H174" s="150">
        <f t="shared" si="20"/>
        <v>64.5</v>
      </c>
      <c r="I174" s="150">
        <f t="shared" si="20"/>
        <v>33.9</v>
      </c>
      <c r="J174" s="150">
        <f t="shared" si="20"/>
        <v>0</v>
      </c>
      <c r="K174" s="150">
        <f t="shared" si="20"/>
        <v>30.6</v>
      </c>
      <c r="L174" s="150">
        <f t="shared" si="20"/>
        <v>64</v>
      </c>
      <c r="M174" s="150">
        <f t="shared" si="20"/>
        <v>33.5</v>
      </c>
      <c r="N174" s="150">
        <f t="shared" si="20"/>
        <v>0</v>
      </c>
      <c r="O174" s="150">
        <f t="shared" si="20"/>
        <v>30.5</v>
      </c>
      <c r="P174" s="150">
        <f>SUM(L174/D174*100)</f>
        <v>9.5708090324510238</v>
      </c>
      <c r="Q174" s="150">
        <f>SUM(L174/H174*100)</f>
        <v>99.224806201550393</v>
      </c>
    </row>
    <row r="175" spans="1:17" ht="45" x14ac:dyDescent="0.25">
      <c r="A175" s="151"/>
      <c r="B175" s="151" t="s">
        <v>308</v>
      </c>
      <c r="C175" s="119" t="s">
        <v>261</v>
      </c>
      <c r="D175" s="120">
        <v>668.7</v>
      </c>
      <c r="E175" s="120">
        <v>186.6</v>
      </c>
      <c r="F175" s="120">
        <v>0</v>
      </c>
      <c r="G175" s="120">
        <v>482.1</v>
      </c>
      <c r="H175" s="120">
        <v>64.5</v>
      </c>
      <c r="I175" s="120">
        <v>33.9</v>
      </c>
      <c r="J175" s="120">
        <v>0</v>
      </c>
      <c r="K175" s="120">
        <v>30.6</v>
      </c>
      <c r="L175" s="120">
        <v>64</v>
      </c>
      <c r="M175" s="120">
        <v>33.5</v>
      </c>
      <c r="N175" s="120">
        <v>0</v>
      </c>
      <c r="O175" s="120">
        <v>30.5</v>
      </c>
      <c r="P175" s="120"/>
      <c r="Q175" s="24"/>
    </row>
    <row r="176" spans="1:17" x14ac:dyDescent="0.25">
      <c r="A176" s="148" t="s">
        <v>285</v>
      </c>
      <c r="B176" s="148"/>
      <c r="C176" s="149"/>
      <c r="D176" s="150">
        <f t="shared" ref="D176:O176" si="21">SUBTOTAL(9,D177:D177)</f>
        <v>1209.5</v>
      </c>
      <c r="E176" s="150">
        <f t="shared" si="21"/>
        <v>185</v>
      </c>
      <c r="F176" s="150">
        <f t="shared" si="21"/>
        <v>0</v>
      </c>
      <c r="G176" s="150">
        <f t="shared" si="21"/>
        <v>1024.5</v>
      </c>
      <c r="H176" s="150">
        <f t="shared" si="21"/>
        <v>302.5</v>
      </c>
      <c r="I176" s="150">
        <f t="shared" si="21"/>
        <v>46.3</v>
      </c>
      <c r="J176" s="150">
        <f t="shared" si="21"/>
        <v>0</v>
      </c>
      <c r="K176" s="150">
        <f t="shared" si="21"/>
        <v>256.2</v>
      </c>
      <c r="L176" s="150">
        <f t="shared" si="21"/>
        <v>301.3</v>
      </c>
      <c r="M176" s="150">
        <f t="shared" si="21"/>
        <v>45.2</v>
      </c>
      <c r="N176" s="150">
        <f t="shared" si="21"/>
        <v>0</v>
      </c>
      <c r="O176" s="150">
        <f t="shared" si="21"/>
        <v>256.10000000000002</v>
      </c>
      <c r="P176" s="150">
        <f>SUM(L176/D176*100)</f>
        <v>24.911120297643656</v>
      </c>
      <c r="Q176" s="150">
        <f>SUM(L176/H176*100)</f>
        <v>99.603305785123979</v>
      </c>
    </row>
    <row r="177" spans="1:17" ht="45" x14ac:dyDescent="0.25">
      <c r="A177" s="151"/>
      <c r="B177" s="151" t="s">
        <v>308</v>
      </c>
      <c r="C177" s="119" t="s">
        <v>261</v>
      </c>
      <c r="D177" s="120">
        <v>1209.5</v>
      </c>
      <c r="E177" s="120">
        <v>185</v>
      </c>
      <c r="F177" s="120">
        <v>0</v>
      </c>
      <c r="G177" s="120">
        <v>1024.5</v>
      </c>
      <c r="H177" s="120">
        <v>302.5</v>
      </c>
      <c r="I177" s="120">
        <v>46.3</v>
      </c>
      <c r="J177" s="120">
        <v>0</v>
      </c>
      <c r="K177" s="120">
        <v>256.2</v>
      </c>
      <c r="L177" s="120">
        <v>301.3</v>
      </c>
      <c r="M177" s="120">
        <v>45.2</v>
      </c>
      <c r="N177" s="120">
        <v>0</v>
      </c>
      <c r="O177" s="120">
        <v>256.10000000000002</v>
      </c>
      <c r="P177" s="150"/>
      <c r="Q177" s="150"/>
    </row>
    <row r="178" spans="1:17" ht="30" x14ac:dyDescent="0.25">
      <c r="A178" s="148" t="s">
        <v>68</v>
      </c>
      <c r="B178" s="148"/>
      <c r="C178" s="149"/>
      <c r="D178" s="150">
        <f t="shared" ref="D178:O178" si="22">SUBTOTAL(9,D179:D181)</f>
        <v>1745.6999999999998</v>
      </c>
      <c r="E178" s="150">
        <f t="shared" si="22"/>
        <v>1745.6999999999998</v>
      </c>
      <c r="F178" s="150">
        <f t="shared" si="22"/>
        <v>1307.5000000000002</v>
      </c>
      <c r="G178" s="150">
        <f t="shared" si="22"/>
        <v>0</v>
      </c>
      <c r="H178" s="150">
        <f t="shared" si="22"/>
        <v>412.1</v>
      </c>
      <c r="I178" s="150">
        <f t="shared" si="22"/>
        <v>412.1</v>
      </c>
      <c r="J178" s="150">
        <f t="shared" si="22"/>
        <v>326.7</v>
      </c>
      <c r="K178" s="150">
        <f t="shared" si="22"/>
        <v>0</v>
      </c>
      <c r="L178" s="150">
        <f t="shared" si="22"/>
        <v>223.6</v>
      </c>
      <c r="M178" s="150">
        <f t="shared" si="22"/>
        <v>223.6</v>
      </c>
      <c r="N178" s="150">
        <f t="shared" si="22"/>
        <v>184.5</v>
      </c>
      <c r="O178" s="150">
        <f t="shared" si="22"/>
        <v>0</v>
      </c>
      <c r="P178" s="150">
        <f>SUM(L178/D178*100)</f>
        <v>12.808615455118291</v>
      </c>
      <c r="Q178" s="150">
        <f>SUM(L178/H178*100)</f>
        <v>54.25867507886435</v>
      </c>
    </row>
    <row r="179" spans="1:17" ht="16.95" customHeight="1" x14ac:dyDescent="0.25">
      <c r="A179" s="198"/>
      <c r="B179" s="199" t="s">
        <v>275</v>
      </c>
      <c r="C179" s="119" t="s">
        <v>273</v>
      </c>
      <c r="D179" s="120">
        <v>60</v>
      </c>
      <c r="E179" s="120">
        <v>60</v>
      </c>
      <c r="F179" s="120">
        <v>47.9</v>
      </c>
      <c r="G179" s="120">
        <v>0</v>
      </c>
      <c r="H179" s="120">
        <v>15</v>
      </c>
      <c r="I179" s="120">
        <v>15</v>
      </c>
      <c r="J179" s="120">
        <v>11.9</v>
      </c>
      <c r="K179" s="120">
        <v>0</v>
      </c>
      <c r="L179" s="120">
        <v>7.1</v>
      </c>
      <c r="M179" s="120">
        <v>7.1</v>
      </c>
      <c r="N179" s="120">
        <v>6.8</v>
      </c>
      <c r="O179" s="120">
        <v>0</v>
      </c>
      <c r="P179" s="150"/>
      <c r="Q179" s="150"/>
    </row>
    <row r="180" spans="1:17" ht="16.95" customHeight="1" x14ac:dyDescent="0.25">
      <c r="A180" s="198"/>
      <c r="B180" s="199"/>
      <c r="C180" s="119" t="s">
        <v>261</v>
      </c>
      <c r="D180" s="120">
        <v>1597.6</v>
      </c>
      <c r="E180" s="120">
        <v>1597.6</v>
      </c>
      <c r="F180" s="120">
        <v>1172.7</v>
      </c>
      <c r="G180" s="120">
        <v>0</v>
      </c>
      <c r="H180" s="120">
        <v>375</v>
      </c>
      <c r="I180" s="120">
        <v>375</v>
      </c>
      <c r="J180" s="120">
        <v>293.10000000000002</v>
      </c>
      <c r="K180" s="120">
        <v>0</v>
      </c>
      <c r="L180" s="120">
        <v>194.4</v>
      </c>
      <c r="M180" s="120">
        <v>194.4</v>
      </c>
      <c r="N180" s="120">
        <v>156</v>
      </c>
      <c r="O180" s="120">
        <v>0</v>
      </c>
      <c r="P180" s="120"/>
      <c r="Q180" s="24"/>
    </row>
    <row r="181" spans="1:17" ht="14.4" customHeight="1" x14ac:dyDescent="0.25">
      <c r="A181" s="198"/>
      <c r="B181" s="199"/>
      <c r="C181" s="119" t="s">
        <v>263</v>
      </c>
      <c r="D181" s="120">
        <v>88.1</v>
      </c>
      <c r="E181" s="120">
        <v>88.1</v>
      </c>
      <c r="F181" s="120">
        <v>86.9</v>
      </c>
      <c r="G181" s="120">
        <v>0</v>
      </c>
      <c r="H181" s="120">
        <v>22.1</v>
      </c>
      <c r="I181" s="120">
        <v>22.1</v>
      </c>
      <c r="J181" s="120">
        <v>21.7</v>
      </c>
      <c r="K181" s="120">
        <v>0</v>
      </c>
      <c r="L181" s="120">
        <v>22.1</v>
      </c>
      <c r="M181" s="120">
        <v>22.1</v>
      </c>
      <c r="N181" s="120">
        <v>21.7</v>
      </c>
      <c r="O181" s="120">
        <v>0</v>
      </c>
      <c r="P181" s="150"/>
      <c r="Q181" s="150"/>
    </row>
    <row r="182" spans="1:17" ht="30" x14ac:dyDescent="0.25">
      <c r="A182" s="148" t="s">
        <v>331</v>
      </c>
      <c r="B182" s="148"/>
      <c r="C182" s="149"/>
      <c r="D182" s="150">
        <f t="shared" ref="D182:O182" si="23">SUBTOTAL(9,D183:D186)</f>
        <v>3343.1000000000004</v>
      </c>
      <c r="E182" s="150">
        <f t="shared" si="23"/>
        <v>3326</v>
      </c>
      <c r="F182" s="150">
        <f t="shared" si="23"/>
        <v>2868.7999999999997</v>
      </c>
      <c r="G182" s="150">
        <f t="shared" si="23"/>
        <v>17.100000000000001</v>
      </c>
      <c r="H182" s="150">
        <f t="shared" si="23"/>
        <v>881.40000000000009</v>
      </c>
      <c r="I182" s="150">
        <f t="shared" si="23"/>
        <v>869.2</v>
      </c>
      <c r="J182" s="150">
        <f t="shared" si="23"/>
        <v>723.1</v>
      </c>
      <c r="K182" s="150">
        <f t="shared" si="23"/>
        <v>12.2</v>
      </c>
      <c r="L182" s="150">
        <f t="shared" si="23"/>
        <v>537.59999999999991</v>
      </c>
      <c r="M182" s="150">
        <f t="shared" si="23"/>
        <v>535.09999999999991</v>
      </c>
      <c r="N182" s="150">
        <f t="shared" si="23"/>
        <v>439.09999999999997</v>
      </c>
      <c r="O182" s="150">
        <f t="shared" si="23"/>
        <v>2.5</v>
      </c>
      <c r="P182" s="150">
        <f>SUM(L182/D182*100)</f>
        <v>16.080883012772574</v>
      </c>
      <c r="Q182" s="150">
        <f>SUM(L182/H182*100)</f>
        <v>60.993873383253892</v>
      </c>
    </row>
    <row r="183" spans="1:17" ht="18.600000000000001" customHeight="1" x14ac:dyDescent="0.25">
      <c r="A183" s="198"/>
      <c r="B183" s="199" t="s">
        <v>257</v>
      </c>
      <c r="C183" s="119" t="s">
        <v>259</v>
      </c>
      <c r="D183" s="120">
        <v>1838.9</v>
      </c>
      <c r="E183" s="120">
        <v>1838.9</v>
      </c>
      <c r="F183" s="120">
        <v>1780.1</v>
      </c>
      <c r="G183" s="120">
        <v>0</v>
      </c>
      <c r="H183" s="120">
        <v>460.6</v>
      </c>
      <c r="I183" s="120">
        <v>460.6</v>
      </c>
      <c r="J183" s="120">
        <v>445</v>
      </c>
      <c r="K183" s="120">
        <v>0</v>
      </c>
      <c r="L183" s="120">
        <v>269.39999999999998</v>
      </c>
      <c r="M183" s="120">
        <v>269.39999999999998</v>
      </c>
      <c r="N183" s="120">
        <v>262.89999999999998</v>
      </c>
      <c r="O183" s="120">
        <v>0</v>
      </c>
      <c r="P183" s="150"/>
      <c r="Q183" s="150"/>
    </row>
    <row r="184" spans="1:17" ht="16.95" customHeight="1" x14ac:dyDescent="0.25">
      <c r="A184" s="198"/>
      <c r="B184" s="199"/>
      <c r="C184" s="119" t="s">
        <v>273</v>
      </c>
      <c r="D184" s="120">
        <v>128.9</v>
      </c>
      <c r="E184" s="120">
        <v>128.9</v>
      </c>
      <c r="F184" s="120">
        <v>6.7</v>
      </c>
      <c r="G184" s="120">
        <v>0</v>
      </c>
      <c r="H184" s="120">
        <v>36.700000000000003</v>
      </c>
      <c r="I184" s="120">
        <v>36.700000000000003</v>
      </c>
      <c r="J184" s="120">
        <v>1.7</v>
      </c>
      <c r="K184" s="120">
        <v>0</v>
      </c>
      <c r="L184" s="120">
        <v>25.2</v>
      </c>
      <c r="M184" s="120">
        <v>25.2</v>
      </c>
      <c r="N184" s="120">
        <v>1.2</v>
      </c>
      <c r="O184" s="120">
        <v>0</v>
      </c>
      <c r="P184" s="120"/>
      <c r="Q184" s="24"/>
    </row>
    <row r="185" spans="1:17" ht="15.6" customHeight="1" x14ac:dyDescent="0.25">
      <c r="A185" s="198"/>
      <c r="B185" s="199"/>
      <c r="C185" s="119" t="s">
        <v>261</v>
      </c>
      <c r="D185" s="120">
        <v>1357.3</v>
      </c>
      <c r="E185" s="120">
        <v>1340.2</v>
      </c>
      <c r="F185" s="120">
        <v>1064.3</v>
      </c>
      <c r="G185" s="120">
        <v>17.100000000000001</v>
      </c>
      <c r="H185" s="120">
        <v>379.6</v>
      </c>
      <c r="I185" s="120">
        <v>367.4</v>
      </c>
      <c r="J185" s="120">
        <v>272.2</v>
      </c>
      <c r="K185" s="120">
        <v>12.2</v>
      </c>
      <c r="L185" s="120">
        <v>238.5</v>
      </c>
      <c r="M185" s="120">
        <v>236</v>
      </c>
      <c r="N185" s="120">
        <v>170.8</v>
      </c>
      <c r="O185" s="120">
        <v>2.5</v>
      </c>
      <c r="P185" s="150"/>
      <c r="Q185" s="150"/>
    </row>
    <row r="186" spans="1:17" ht="17.399999999999999" customHeight="1" x14ac:dyDescent="0.25">
      <c r="A186" s="198"/>
      <c r="B186" s="199"/>
      <c r="C186" s="119" t="s">
        <v>263</v>
      </c>
      <c r="D186" s="120">
        <v>18</v>
      </c>
      <c r="E186" s="120">
        <v>18</v>
      </c>
      <c r="F186" s="120">
        <v>17.7</v>
      </c>
      <c r="G186" s="120">
        <v>0</v>
      </c>
      <c r="H186" s="120">
        <v>4.5</v>
      </c>
      <c r="I186" s="120">
        <v>4.5</v>
      </c>
      <c r="J186" s="120">
        <v>4.2</v>
      </c>
      <c r="K186" s="120">
        <v>0</v>
      </c>
      <c r="L186" s="120">
        <v>4.5</v>
      </c>
      <c r="M186" s="120">
        <v>4.5</v>
      </c>
      <c r="N186" s="120">
        <v>4.2</v>
      </c>
      <c r="O186" s="120">
        <v>0</v>
      </c>
      <c r="P186" s="150"/>
      <c r="Q186" s="150"/>
    </row>
    <row r="187" spans="1:17" ht="30" x14ac:dyDescent="0.25">
      <c r="A187" s="148" t="s">
        <v>332</v>
      </c>
      <c r="B187" s="148"/>
      <c r="C187" s="149"/>
      <c r="D187" s="150">
        <f t="shared" ref="D187:O187" si="24">SUBTOTAL(9,D188:D192)</f>
        <v>1706</v>
      </c>
      <c r="E187" s="150">
        <f t="shared" si="24"/>
        <v>1700.9</v>
      </c>
      <c r="F187" s="150">
        <f t="shared" si="24"/>
        <v>1513.4</v>
      </c>
      <c r="G187" s="150">
        <f t="shared" si="24"/>
        <v>5.0999999999999996</v>
      </c>
      <c r="H187" s="150">
        <f t="shared" si="24"/>
        <v>446.09999999999997</v>
      </c>
      <c r="I187" s="150">
        <f t="shared" si="24"/>
        <v>442.59999999999997</v>
      </c>
      <c r="J187" s="150">
        <f t="shared" si="24"/>
        <v>383</v>
      </c>
      <c r="K187" s="150">
        <f t="shared" si="24"/>
        <v>3.5</v>
      </c>
      <c r="L187" s="150">
        <f t="shared" si="24"/>
        <v>261.7</v>
      </c>
      <c r="M187" s="150">
        <f t="shared" si="24"/>
        <v>261.7</v>
      </c>
      <c r="N187" s="150">
        <f t="shared" si="24"/>
        <v>230.7</v>
      </c>
      <c r="O187" s="150">
        <f t="shared" si="24"/>
        <v>0</v>
      </c>
      <c r="P187" s="150">
        <f>SUM(L187/D187*100)</f>
        <v>15.339976553341147</v>
      </c>
      <c r="Q187" s="150">
        <f>SUM(L187/H187*100)</f>
        <v>58.663976686841515</v>
      </c>
    </row>
    <row r="188" spans="1:17" ht="18.600000000000001" customHeight="1" x14ac:dyDescent="0.25">
      <c r="A188" s="198"/>
      <c r="B188" s="199" t="s">
        <v>257</v>
      </c>
      <c r="C188" s="119" t="s">
        <v>259</v>
      </c>
      <c r="D188" s="120">
        <v>858.6</v>
      </c>
      <c r="E188" s="120">
        <v>858.6</v>
      </c>
      <c r="F188" s="120">
        <v>834.1</v>
      </c>
      <c r="G188" s="120">
        <v>0</v>
      </c>
      <c r="H188" s="120">
        <v>215.6</v>
      </c>
      <c r="I188" s="120">
        <v>215.6</v>
      </c>
      <c r="J188" s="120">
        <v>208.8</v>
      </c>
      <c r="K188" s="120">
        <v>0</v>
      </c>
      <c r="L188" s="120">
        <v>129</v>
      </c>
      <c r="M188" s="120">
        <v>129</v>
      </c>
      <c r="N188" s="120">
        <v>125.8</v>
      </c>
      <c r="O188" s="120">
        <v>0</v>
      </c>
      <c r="P188" s="150"/>
      <c r="Q188" s="150"/>
    </row>
    <row r="189" spans="1:17" ht="18" customHeight="1" x14ac:dyDescent="0.25">
      <c r="A189" s="198"/>
      <c r="B189" s="199"/>
      <c r="C189" s="119" t="s">
        <v>260</v>
      </c>
      <c r="D189" s="120">
        <v>1.9</v>
      </c>
      <c r="E189" s="120">
        <v>1.9</v>
      </c>
      <c r="F189" s="120">
        <v>1.9</v>
      </c>
      <c r="G189" s="120">
        <v>0</v>
      </c>
      <c r="H189" s="120">
        <v>0.7</v>
      </c>
      <c r="I189" s="120">
        <v>0.7</v>
      </c>
      <c r="J189" s="120">
        <v>0.7</v>
      </c>
      <c r="K189" s="120">
        <v>0</v>
      </c>
      <c r="L189" s="120">
        <v>0</v>
      </c>
      <c r="M189" s="120">
        <v>0</v>
      </c>
      <c r="N189" s="120">
        <v>0</v>
      </c>
      <c r="O189" s="120">
        <v>0</v>
      </c>
      <c r="P189" s="120"/>
      <c r="Q189" s="24"/>
    </row>
    <row r="190" spans="1:17" ht="15" customHeight="1" x14ac:dyDescent="0.25">
      <c r="A190" s="198"/>
      <c r="B190" s="199"/>
      <c r="C190" s="119" t="s">
        <v>273</v>
      </c>
      <c r="D190" s="120">
        <v>48.8</v>
      </c>
      <c r="E190" s="120">
        <v>48.8</v>
      </c>
      <c r="F190" s="120">
        <v>4.7</v>
      </c>
      <c r="G190" s="120">
        <v>0</v>
      </c>
      <c r="H190" s="120">
        <v>13.2</v>
      </c>
      <c r="I190" s="120">
        <v>13.2</v>
      </c>
      <c r="J190" s="120">
        <v>0.5</v>
      </c>
      <c r="K190" s="120">
        <v>0</v>
      </c>
      <c r="L190" s="120">
        <v>11.2</v>
      </c>
      <c r="M190" s="120">
        <v>11.2</v>
      </c>
      <c r="N190" s="120">
        <v>0.5</v>
      </c>
      <c r="O190" s="120">
        <v>0</v>
      </c>
      <c r="P190" s="150"/>
      <c r="Q190" s="150"/>
    </row>
    <row r="191" spans="1:17" ht="15" customHeight="1" x14ac:dyDescent="0.25">
      <c r="A191" s="198"/>
      <c r="B191" s="199"/>
      <c r="C191" s="119" t="s">
        <v>261</v>
      </c>
      <c r="D191" s="120">
        <v>786.8</v>
      </c>
      <c r="E191" s="120">
        <v>781.7</v>
      </c>
      <c r="F191" s="120">
        <v>663</v>
      </c>
      <c r="G191" s="120">
        <v>5.0999999999999996</v>
      </c>
      <c r="H191" s="120">
        <v>214.1</v>
      </c>
      <c r="I191" s="120">
        <v>210.6</v>
      </c>
      <c r="J191" s="120">
        <v>170.5</v>
      </c>
      <c r="K191" s="120">
        <v>3.5</v>
      </c>
      <c r="L191" s="120">
        <v>119</v>
      </c>
      <c r="M191" s="120">
        <v>119</v>
      </c>
      <c r="N191" s="120">
        <v>101.9</v>
      </c>
      <c r="O191" s="120">
        <v>0</v>
      </c>
      <c r="P191" s="120"/>
      <c r="Q191" s="24"/>
    </row>
    <row r="192" spans="1:17" ht="16.95" customHeight="1" x14ac:dyDescent="0.25">
      <c r="A192" s="198"/>
      <c r="B192" s="199"/>
      <c r="C192" s="119" t="s">
        <v>263</v>
      </c>
      <c r="D192" s="120">
        <v>9.9</v>
      </c>
      <c r="E192" s="120">
        <v>9.9</v>
      </c>
      <c r="F192" s="120">
        <v>9.6999999999999993</v>
      </c>
      <c r="G192" s="120">
        <v>0</v>
      </c>
      <c r="H192" s="120">
        <v>2.5</v>
      </c>
      <c r="I192" s="120">
        <v>2.5</v>
      </c>
      <c r="J192" s="120">
        <v>2.5</v>
      </c>
      <c r="K192" s="120">
        <v>0</v>
      </c>
      <c r="L192" s="120">
        <v>2.5</v>
      </c>
      <c r="M192" s="120">
        <v>2.5</v>
      </c>
      <c r="N192" s="120">
        <v>2.5</v>
      </c>
      <c r="O192" s="120">
        <v>0</v>
      </c>
      <c r="P192" s="150"/>
      <c r="Q192" s="150"/>
    </row>
    <row r="193" spans="1:17" ht="60" x14ac:dyDescent="0.25">
      <c r="A193" s="148" t="s">
        <v>333</v>
      </c>
      <c r="B193" s="148"/>
      <c r="C193" s="149"/>
      <c r="D193" s="150">
        <f t="shared" ref="D193:O193" si="25">SUBTOTAL(9,D194:D197)</f>
        <v>1383.3</v>
      </c>
      <c r="E193" s="150">
        <f t="shared" si="25"/>
        <v>1380.8</v>
      </c>
      <c r="F193" s="150">
        <f t="shared" si="25"/>
        <v>1209</v>
      </c>
      <c r="G193" s="150">
        <f t="shared" si="25"/>
        <v>2.5</v>
      </c>
      <c r="H193" s="150">
        <f t="shared" si="25"/>
        <v>367.30000000000007</v>
      </c>
      <c r="I193" s="150">
        <f t="shared" si="25"/>
        <v>367.30000000000007</v>
      </c>
      <c r="J193" s="150">
        <f t="shared" si="25"/>
        <v>301.60000000000002</v>
      </c>
      <c r="K193" s="150">
        <f t="shared" si="25"/>
        <v>0</v>
      </c>
      <c r="L193" s="150">
        <f t="shared" si="25"/>
        <v>225.49999999999997</v>
      </c>
      <c r="M193" s="150">
        <f t="shared" si="25"/>
        <v>225.49999999999997</v>
      </c>
      <c r="N193" s="150">
        <f t="shared" si="25"/>
        <v>183.29999999999998</v>
      </c>
      <c r="O193" s="150">
        <f t="shared" si="25"/>
        <v>0</v>
      </c>
      <c r="P193" s="150">
        <f>SUM(L193/D193*100)</f>
        <v>16.301597628858524</v>
      </c>
      <c r="Q193" s="150">
        <f>SUM(L193/H193*100)</f>
        <v>61.393955894364261</v>
      </c>
    </row>
    <row r="194" spans="1:17" ht="21" customHeight="1" x14ac:dyDescent="0.25">
      <c r="A194" s="198"/>
      <c r="B194" s="199" t="s">
        <v>257</v>
      </c>
      <c r="C194" s="119" t="s">
        <v>259</v>
      </c>
      <c r="D194" s="120">
        <v>852.9</v>
      </c>
      <c r="E194" s="120">
        <v>852.9</v>
      </c>
      <c r="F194" s="120">
        <v>824.4</v>
      </c>
      <c r="G194" s="120">
        <v>0</v>
      </c>
      <c r="H194" s="120">
        <v>213.4</v>
      </c>
      <c r="I194" s="120">
        <v>213.4</v>
      </c>
      <c r="J194" s="120">
        <v>206</v>
      </c>
      <c r="K194" s="120">
        <v>0</v>
      </c>
      <c r="L194" s="120">
        <v>128.5</v>
      </c>
      <c r="M194" s="120">
        <v>128.5</v>
      </c>
      <c r="N194" s="120">
        <v>124.4</v>
      </c>
      <c r="O194" s="120">
        <v>0</v>
      </c>
      <c r="P194" s="120"/>
      <c r="Q194" s="24"/>
    </row>
    <row r="195" spans="1:17" ht="16.95" customHeight="1" x14ac:dyDescent="0.25">
      <c r="A195" s="198"/>
      <c r="B195" s="199"/>
      <c r="C195" s="119" t="s">
        <v>273</v>
      </c>
      <c r="D195" s="120">
        <v>24.1</v>
      </c>
      <c r="E195" s="120">
        <v>24.1</v>
      </c>
      <c r="F195" s="120">
        <v>2.5</v>
      </c>
      <c r="G195" s="120">
        <v>0</v>
      </c>
      <c r="H195" s="120">
        <v>5.5</v>
      </c>
      <c r="I195" s="120">
        <v>5.5</v>
      </c>
      <c r="J195" s="120">
        <v>0</v>
      </c>
      <c r="K195" s="120">
        <v>0</v>
      </c>
      <c r="L195" s="120">
        <v>1.7</v>
      </c>
      <c r="M195" s="120">
        <v>1.7</v>
      </c>
      <c r="N195" s="120">
        <v>0</v>
      </c>
      <c r="O195" s="120">
        <v>0</v>
      </c>
      <c r="P195" s="150"/>
      <c r="Q195" s="150"/>
    </row>
    <row r="196" spans="1:17" ht="15.6" customHeight="1" x14ac:dyDescent="0.25">
      <c r="A196" s="198"/>
      <c r="B196" s="199"/>
      <c r="C196" s="119" t="s">
        <v>261</v>
      </c>
      <c r="D196" s="120">
        <v>504</v>
      </c>
      <c r="E196" s="120">
        <v>501.5</v>
      </c>
      <c r="F196" s="120">
        <v>379.9</v>
      </c>
      <c r="G196" s="120">
        <v>2.5</v>
      </c>
      <c r="H196" s="120">
        <v>147.80000000000001</v>
      </c>
      <c r="I196" s="120">
        <v>147.80000000000001</v>
      </c>
      <c r="J196" s="120">
        <v>95</v>
      </c>
      <c r="K196" s="120">
        <v>0</v>
      </c>
      <c r="L196" s="120">
        <v>94.7</v>
      </c>
      <c r="M196" s="120">
        <v>94.7</v>
      </c>
      <c r="N196" s="120">
        <v>58.3</v>
      </c>
      <c r="O196" s="120">
        <v>0</v>
      </c>
      <c r="P196" s="150"/>
      <c r="Q196" s="150"/>
    </row>
    <row r="197" spans="1:17" ht="17.399999999999999" customHeight="1" x14ac:dyDescent="0.25">
      <c r="A197" s="198"/>
      <c r="B197" s="199"/>
      <c r="C197" s="119" t="s">
        <v>263</v>
      </c>
      <c r="D197" s="120">
        <v>2.2999999999999998</v>
      </c>
      <c r="E197" s="120">
        <v>2.2999999999999998</v>
      </c>
      <c r="F197" s="120">
        <v>2.2000000000000002</v>
      </c>
      <c r="G197" s="120">
        <v>0</v>
      </c>
      <c r="H197" s="120">
        <v>0.6</v>
      </c>
      <c r="I197" s="120">
        <v>0.6</v>
      </c>
      <c r="J197" s="120">
        <v>0.6</v>
      </c>
      <c r="K197" s="120">
        <v>0</v>
      </c>
      <c r="L197" s="120">
        <v>0.6</v>
      </c>
      <c r="M197" s="120">
        <v>0.6</v>
      </c>
      <c r="N197" s="120">
        <v>0.6</v>
      </c>
      <c r="O197" s="120">
        <v>0</v>
      </c>
      <c r="P197" s="150"/>
      <c r="Q197" s="150"/>
    </row>
    <row r="198" spans="1:17" ht="30" x14ac:dyDescent="0.25">
      <c r="A198" s="148" t="s">
        <v>334</v>
      </c>
      <c r="B198" s="148"/>
      <c r="C198" s="149"/>
      <c r="D198" s="150">
        <f t="shared" ref="D198:O198" si="26">SUBTOTAL(9,D199:D204)</f>
        <v>577.19999999999993</v>
      </c>
      <c r="E198" s="150">
        <f t="shared" si="26"/>
        <v>556.19999999999993</v>
      </c>
      <c r="F198" s="150">
        <f t="shared" si="26"/>
        <v>467.6</v>
      </c>
      <c r="G198" s="150">
        <f t="shared" si="26"/>
        <v>21</v>
      </c>
      <c r="H198" s="150">
        <f t="shared" si="26"/>
        <v>174.5</v>
      </c>
      <c r="I198" s="150">
        <f t="shared" si="26"/>
        <v>153.5</v>
      </c>
      <c r="J198" s="150">
        <f t="shared" si="26"/>
        <v>121</v>
      </c>
      <c r="K198" s="150">
        <f t="shared" si="26"/>
        <v>21</v>
      </c>
      <c r="L198" s="150">
        <f t="shared" si="26"/>
        <v>102.9</v>
      </c>
      <c r="M198" s="150">
        <f t="shared" si="26"/>
        <v>84.100000000000009</v>
      </c>
      <c r="N198" s="150">
        <f t="shared" si="26"/>
        <v>71.3</v>
      </c>
      <c r="O198" s="150">
        <f t="shared" si="26"/>
        <v>18.8</v>
      </c>
      <c r="P198" s="150">
        <f>SUM(L198/D198*100)</f>
        <v>17.82744282744283</v>
      </c>
      <c r="Q198" s="150">
        <f>SUM(L198/H198*100)</f>
        <v>58.968481375358174</v>
      </c>
    </row>
    <row r="199" spans="1:17" ht="18.600000000000001" customHeight="1" x14ac:dyDescent="0.25">
      <c r="A199" s="198"/>
      <c r="B199" s="199" t="s">
        <v>257</v>
      </c>
      <c r="C199" s="119" t="s">
        <v>259</v>
      </c>
      <c r="D199" s="120">
        <v>51.5</v>
      </c>
      <c r="E199" s="120">
        <v>51.5</v>
      </c>
      <c r="F199" s="120">
        <v>50.8</v>
      </c>
      <c r="G199" s="120">
        <v>0</v>
      </c>
      <c r="H199" s="120">
        <v>12.9</v>
      </c>
      <c r="I199" s="120">
        <v>12.9</v>
      </c>
      <c r="J199" s="120">
        <v>12.7</v>
      </c>
      <c r="K199" s="120">
        <v>0</v>
      </c>
      <c r="L199" s="120">
        <v>8.6999999999999993</v>
      </c>
      <c r="M199" s="120">
        <v>8.6999999999999993</v>
      </c>
      <c r="N199" s="120">
        <v>8.5</v>
      </c>
      <c r="O199" s="120">
        <v>0</v>
      </c>
      <c r="P199" s="150"/>
      <c r="Q199" s="150"/>
    </row>
    <row r="200" spans="1:17" ht="15.6" customHeight="1" x14ac:dyDescent="0.25">
      <c r="A200" s="198"/>
      <c r="B200" s="199"/>
      <c r="C200" s="119" t="s">
        <v>273</v>
      </c>
      <c r="D200" s="120">
        <v>22.4</v>
      </c>
      <c r="E200" s="120">
        <v>22.4</v>
      </c>
      <c r="F200" s="120">
        <v>11.1</v>
      </c>
      <c r="G200" s="120">
        <v>0</v>
      </c>
      <c r="H200" s="120">
        <v>7.2</v>
      </c>
      <c r="I200" s="120">
        <v>7.2</v>
      </c>
      <c r="J200" s="120">
        <v>2.8</v>
      </c>
      <c r="K200" s="120">
        <v>0</v>
      </c>
      <c r="L200" s="120">
        <v>2.6</v>
      </c>
      <c r="M200" s="120">
        <v>2.6</v>
      </c>
      <c r="N200" s="120">
        <v>2.2000000000000002</v>
      </c>
      <c r="O200" s="120">
        <v>0</v>
      </c>
      <c r="P200" s="150"/>
      <c r="Q200" s="150"/>
    </row>
    <row r="201" spans="1:17" ht="16.95" customHeight="1" x14ac:dyDescent="0.25">
      <c r="A201" s="198"/>
      <c r="B201" s="199"/>
      <c r="C201" s="119" t="s">
        <v>261</v>
      </c>
      <c r="D201" s="120">
        <v>456.9</v>
      </c>
      <c r="E201" s="120">
        <v>453.9</v>
      </c>
      <c r="F201" s="120">
        <v>382.6</v>
      </c>
      <c r="G201" s="120">
        <v>3</v>
      </c>
      <c r="H201" s="120">
        <v>128.5</v>
      </c>
      <c r="I201" s="120">
        <v>125.5</v>
      </c>
      <c r="J201" s="120">
        <v>99.7</v>
      </c>
      <c r="K201" s="120">
        <v>3</v>
      </c>
      <c r="L201" s="120">
        <v>67.7</v>
      </c>
      <c r="M201" s="120">
        <v>66.900000000000006</v>
      </c>
      <c r="N201" s="120">
        <v>54.8</v>
      </c>
      <c r="O201" s="120">
        <v>0.8</v>
      </c>
      <c r="P201" s="120"/>
      <c r="Q201" s="24"/>
    </row>
    <row r="202" spans="1:17" ht="15.6" customHeight="1" x14ac:dyDescent="0.25">
      <c r="A202" s="198"/>
      <c r="B202" s="199"/>
      <c r="C202" s="119" t="s">
        <v>263</v>
      </c>
      <c r="D202" s="120">
        <v>23.4</v>
      </c>
      <c r="E202" s="120">
        <v>23.4</v>
      </c>
      <c r="F202" s="120">
        <v>23.1</v>
      </c>
      <c r="G202" s="120">
        <v>0</v>
      </c>
      <c r="H202" s="120">
        <v>5.9</v>
      </c>
      <c r="I202" s="120">
        <v>5.9</v>
      </c>
      <c r="J202" s="120">
        <v>5.8</v>
      </c>
      <c r="K202" s="120">
        <v>0</v>
      </c>
      <c r="L202" s="120">
        <v>5.9</v>
      </c>
      <c r="M202" s="120">
        <v>5.9</v>
      </c>
      <c r="N202" s="120">
        <v>5.8</v>
      </c>
      <c r="O202" s="120">
        <v>0</v>
      </c>
      <c r="P202" s="150"/>
      <c r="Q202" s="150"/>
    </row>
    <row r="203" spans="1:17" ht="30" x14ac:dyDescent="0.25">
      <c r="A203" s="198"/>
      <c r="B203" s="151" t="s">
        <v>265</v>
      </c>
      <c r="C203" s="119" t="s">
        <v>261</v>
      </c>
      <c r="D203" s="120">
        <v>18</v>
      </c>
      <c r="E203" s="120">
        <v>0</v>
      </c>
      <c r="F203" s="120">
        <v>0</v>
      </c>
      <c r="G203" s="120">
        <v>18</v>
      </c>
      <c r="H203" s="120">
        <v>18</v>
      </c>
      <c r="I203" s="120">
        <v>0</v>
      </c>
      <c r="J203" s="120">
        <v>0</v>
      </c>
      <c r="K203" s="120">
        <v>18</v>
      </c>
      <c r="L203" s="120">
        <v>18</v>
      </c>
      <c r="M203" s="120">
        <v>0</v>
      </c>
      <c r="N203" s="120">
        <v>0</v>
      </c>
      <c r="O203" s="120">
        <v>18</v>
      </c>
      <c r="P203" s="150"/>
      <c r="Q203" s="150"/>
    </row>
    <row r="204" spans="1:17" x14ac:dyDescent="0.25">
      <c r="A204" s="198"/>
      <c r="B204" s="151" t="s">
        <v>275</v>
      </c>
      <c r="C204" s="119" t="s">
        <v>261</v>
      </c>
      <c r="D204" s="120">
        <v>5</v>
      </c>
      <c r="E204" s="120">
        <v>5</v>
      </c>
      <c r="F204" s="120">
        <v>0</v>
      </c>
      <c r="G204" s="120">
        <v>0</v>
      </c>
      <c r="H204" s="120">
        <v>2</v>
      </c>
      <c r="I204" s="120">
        <v>2</v>
      </c>
      <c r="J204" s="120">
        <v>0</v>
      </c>
      <c r="K204" s="120">
        <v>0</v>
      </c>
      <c r="L204" s="120">
        <v>0</v>
      </c>
      <c r="M204" s="120">
        <v>0</v>
      </c>
      <c r="N204" s="120">
        <v>0</v>
      </c>
      <c r="O204" s="120">
        <v>0</v>
      </c>
      <c r="P204" s="150"/>
      <c r="Q204" s="150"/>
    </row>
    <row r="205" spans="1:17" ht="30" x14ac:dyDescent="0.25">
      <c r="A205" s="148" t="s">
        <v>335</v>
      </c>
      <c r="B205" s="148"/>
      <c r="C205" s="149"/>
      <c r="D205" s="150">
        <f t="shared" ref="D205:O205" si="27">SUBTOTAL(9,D206:D211)</f>
        <v>2367</v>
      </c>
      <c r="E205" s="150">
        <f t="shared" si="27"/>
        <v>2363.3000000000002</v>
      </c>
      <c r="F205" s="150">
        <f t="shared" si="27"/>
        <v>1996.9</v>
      </c>
      <c r="G205" s="150">
        <f t="shared" si="27"/>
        <v>3.7</v>
      </c>
      <c r="H205" s="150">
        <f t="shared" si="27"/>
        <v>580.4</v>
      </c>
      <c r="I205" s="150">
        <f t="shared" si="27"/>
        <v>580.4</v>
      </c>
      <c r="J205" s="150">
        <f t="shared" si="27"/>
        <v>499.5</v>
      </c>
      <c r="K205" s="150">
        <f t="shared" si="27"/>
        <v>0</v>
      </c>
      <c r="L205" s="150">
        <f t="shared" si="27"/>
        <v>366.70000000000005</v>
      </c>
      <c r="M205" s="150">
        <f t="shared" si="27"/>
        <v>366.70000000000005</v>
      </c>
      <c r="N205" s="150">
        <f t="shared" si="27"/>
        <v>313.7</v>
      </c>
      <c r="O205" s="150">
        <f t="shared" si="27"/>
        <v>0</v>
      </c>
      <c r="P205" s="150">
        <f>SUM(L205/D205*100)</f>
        <v>15.492184199408534</v>
      </c>
      <c r="Q205" s="150">
        <f>SUM(L205/H205*100)</f>
        <v>63.180565127498291</v>
      </c>
    </row>
    <row r="206" spans="1:17" ht="19.95" customHeight="1" x14ac:dyDescent="0.25">
      <c r="A206" s="198"/>
      <c r="B206" s="199" t="s">
        <v>257</v>
      </c>
      <c r="C206" s="119" t="s">
        <v>259</v>
      </c>
      <c r="D206" s="120">
        <v>733.4</v>
      </c>
      <c r="E206" s="120">
        <v>733.4</v>
      </c>
      <c r="F206" s="120">
        <v>706.1</v>
      </c>
      <c r="G206" s="120">
        <v>0</v>
      </c>
      <c r="H206" s="120">
        <v>183.7</v>
      </c>
      <c r="I206" s="120">
        <v>183.7</v>
      </c>
      <c r="J206" s="120">
        <v>176.6</v>
      </c>
      <c r="K206" s="120">
        <v>0</v>
      </c>
      <c r="L206" s="120">
        <v>112.9</v>
      </c>
      <c r="M206" s="120">
        <v>112.9</v>
      </c>
      <c r="N206" s="120">
        <v>110.3</v>
      </c>
      <c r="O206" s="120">
        <v>0</v>
      </c>
      <c r="P206" s="150"/>
      <c r="Q206" s="150"/>
    </row>
    <row r="207" spans="1:17" ht="17.399999999999999" customHeight="1" x14ac:dyDescent="0.25">
      <c r="A207" s="198"/>
      <c r="B207" s="199"/>
      <c r="C207" s="119" t="s">
        <v>260</v>
      </c>
      <c r="D207" s="120">
        <v>1.7</v>
      </c>
      <c r="E207" s="120">
        <v>1.7</v>
      </c>
      <c r="F207" s="120">
        <v>1.7</v>
      </c>
      <c r="G207" s="120">
        <v>0</v>
      </c>
      <c r="H207" s="120">
        <v>0.6</v>
      </c>
      <c r="I207" s="120">
        <v>0.6</v>
      </c>
      <c r="J207" s="120">
        <v>0.6</v>
      </c>
      <c r="K207" s="120">
        <v>0</v>
      </c>
      <c r="L207" s="120">
        <v>0</v>
      </c>
      <c r="M207" s="120">
        <v>0</v>
      </c>
      <c r="N207" s="120">
        <v>0</v>
      </c>
      <c r="O207" s="120">
        <v>0</v>
      </c>
      <c r="P207" s="150"/>
      <c r="Q207" s="150"/>
    </row>
    <row r="208" spans="1:17" ht="18.600000000000001" customHeight="1" x14ac:dyDescent="0.25">
      <c r="A208" s="198"/>
      <c r="B208" s="199"/>
      <c r="C208" s="119" t="s">
        <v>273</v>
      </c>
      <c r="D208" s="120">
        <v>153.9</v>
      </c>
      <c r="E208" s="120">
        <v>153.9</v>
      </c>
      <c r="F208" s="120">
        <v>20.7</v>
      </c>
      <c r="G208" s="120">
        <v>0</v>
      </c>
      <c r="H208" s="120">
        <v>35.4</v>
      </c>
      <c r="I208" s="120">
        <v>35.4</v>
      </c>
      <c r="J208" s="120">
        <v>5.2</v>
      </c>
      <c r="K208" s="120">
        <v>0</v>
      </c>
      <c r="L208" s="120">
        <v>23.5</v>
      </c>
      <c r="M208" s="120">
        <v>23.5</v>
      </c>
      <c r="N208" s="120">
        <v>4.5</v>
      </c>
      <c r="O208" s="120">
        <v>0</v>
      </c>
      <c r="P208" s="120"/>
      <c r="Q208" s="24"/>
    </row>
    <row r="209" spans="1:17" ht="14.4" customHeight="1" x14ac:dyDescent="0.25">
      <c r="A209" s="198"/>
      <c r="B209" s="199"/>
      <c r="C209" s="119" t="s">
        <v>261</v>
      </c>
      <c r="D209" s="120">
        <v>1445.7</v>
      </c>
      <c r="E209" s="120">
        <v>1442</v>
      </c>
      <c r="F209" s="120">
        <v>1236.5</v>
      </c>
      <c r="G209" s="120">
        <v>3.7</v>
      </c>
      <c r="H209" s="120">
        <v>352.6</v>
      </c>
      <c r="I209" s="120">
        <v>352.6</v>
      </c>
      <c r="J209" s="120">
        <v>309.10000000000002</v>
      </c>
      <c r="K209" s="120">
        <v>0</v>
      </c>
      <c r="L209" s="120">
        <v>222.2</v>
      </c>
      <c r="M209" s="120">
        <v>222.2</v>
      </c>
      <c r="N209" s="120">
        <v>190.9</v>
      </c>
      <c r="O209" s="120">
        <v>0</v>
      </c>
      <c r="P209" s="150"/>
      <c r="Q209" s="150"/>
    </row>
    <row r="210" spans="1:17" ht="17.399999999999999" customHeight="1" x14ac:dyDescent="0.25">
      <c r="A210" s="198"/>
      <c r="B210" s="199"/>
      <c r="C210" s="119" t="s">
        <v>263</v>
      </c>
      <c r="D210" s="120">
        <v>32.299999999999997</v>
      </c>
      <c r="E210" s="120">
        <v>32.299999999999997</v>
      </c>
      <c r="F210" s="120">
        <v>31.9</v>
      </c>
      <c r="G210" s="120">
        <v>0</v>
      </c>
      <c r="H210" s="120">
        <v>8.1</v>
      </c>
      <c r="I210" s="120">
        <v>8.1</v>
      </c>
      <c r="J210" s="120">
        <v>8</v>
      </c>
      <c r="K210" s="120">
        <v>0</v>
      </c>
      <c r="L210" s="120">
        <v>8.1</v>
      </c>
      <c r="M210" s="120">
        <v>8.1</v>
      </c>
      <c r="N210" s="120">
        <v>8</v>
      </c>
      <c r="O210" s="120">
        <v>0</v>
      </c>
      <c r="P210" s="150"/>
      <c r="Q210" s="150"/>
    </row>
    <row r="211" spans="1:17" ht="30" x14ac:dyDescent="0.25">
      <c r="A211" s="198"/>
      <c r="B211" s="151" t="s">
        <v>309</v>
      </c>
      <c r="C211" s="119" t="s">
        <v>261</v>
      </c>
      <c r="D211" s="120">
        <v>0</v>
      </c>
      <c r="E211" s="120">
        <v>0</v>
      </c>
      <c r="F211" s="120">
        <v>0</v>
      </c>
      <c r="G211" s="120">
        <v>0</v>
      </c>
      <c r="H211" s="120">
        <v>0</v>
      </c>
      <c r="I211" s="120">
        <v>0</v>
      </c>
      <c r="J211" s="120">
        <v>0</v>
      </c>
      <c r="K211" s="120">
        <v>0</v>
      </c>
      <c r="L211" s="120">
        <v>0</v>
      </c>
      <c r="M211" s="120">
        <v>0</v>
      </c>
      <c r="N211" s="120">
        <v>0</v>
      </c>
      <c r="O211" s="120">
        <v>0</v>
      </c>
      <c r="P211" s="150"/>
      <c r="Q211" s="150"/>
    </row>
    <row r="212" spans="1:17" ht="30" x14ac:dyDescent="0.25">
      <c r="A212" s="148" t="s">
        <v>219</v>
      </c>
      <c r="B212" s="148"/>
      <c r="C212" s="149"/>
      <c r="D212" s="150">
        <f t="shared" ref="D212:O212" si="28">SUBTOTAL(9,D213:D215)</f>
        <v>464.2</v>
      </c>
      <c r="E212" s="150">
        <f t="shared" si="28"/>
        <v>459.2</v>
      </c>
      <c r="F212" s="150">
        <f t="shared" si="28"/>
        <v>344.6</v>
      </c>
      <c r="G212" s="150">
        <f t="shared" si="28"/>
        <v>5</v>
      </c>
      <c r="H212" s="150">
        <f t="shared" si="28"/>
        <v>120.4</v>
      </c>
      <c r="I212" s="150">
        <f t="shared" si="28"/>
        <v>120.4</v>
      </c>
      <c r="J212" s="150">
        <f t="shared" si="28"/>
        <v>90</v>
      </c>
      <c r="K212" s="150">
        <f t="shared" si="28"/>
        <v>0</v>
      </c>
      <c r="L212" s="150">
        <f t="shared" si="28"/>
        <v>62.4</v>
      </c>
      <c r="M212" s="150">
        <f t="shared" si="28"/>
        <v>62.4</v>
      </c>
      <c r="N212" s="150">
        <f t="shared" si="28"/>
        <v>49.9</v>
      </c>
      <c r="O212" s="150">
        <f t="shared" si="28"/>
        <v>0</v>
      </c>
      <c r="P212" s="150">
        <f>SUM(L212/D212*100)</f>
        <v>13.442481688927185</v>
      </c>
      <c r="Q212" s="150">
        <f>SUM(L212/H212*100)</f>
        <v>51.82724252491694</v>
      </c>
    </row>
    <row r="213" spans="1:17" ht="27" customHeight="1" x14ac:dyDescent="0.25">
      <c r="A213" s="198"/>
      <c r="B213" s="151" t="s">
        <v>257</v>
      </c>
      <c r="C213" s="119" t="s">
        <v>261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50"/>
      <c r="Q213" s="150"/>
    </row>
    <row r="214" spans="1:17" ht="16.95" customHeight="1" x14ac:dyDescent="0.25">
      <c r="A214" s="198"/>
      <c r="B214" s="199" t="s">
        <v>309</v>
      </c>
      <c r="C214" s="119" t="s">
        <v>273</v>
      </c>
      <c r="D214" s="120">
        <v>3.7</v>
      </c>
      <c r="E214" s="120">
        <v>3.7</v>
      </c>
      <c r="F214" s="120">
        <v>0</v>
      </c>
      <c r="G214" s="120">
        <v>0</v>
      </c>
      <c r="H214" s="120">
        <v>0.7</v>
      </c>
      <c r="I214" s="120">
        <v>0.7</v>
      </c>
      <c r="J214" s="120">
        <v>0</v>
      </c>
      <c r="K214" s="120">
        <v>0</v>
      </c>
      <c r="L214" s="120">
        <v>0</v>
      </c>
      <c r="M214" s="120">
        <v>0</v>
      </c>
      <c r="N214" s="120">
        <v>0</v>
      </c>
      <c r="O214" s="120">
        <v>0</v>
      </c>
      <c r="P214" s="150"/>
      <c r="Q214" s="150"/>
    </row>
    <row r="215" spans="1:17" ht="18" customHeight="1" x14ac:dyDescent="0.25">
      <c r="A215" s="198"/>
      <c r="B215" s="199"/>
      <c r="C215" s="119" t="s">
        <v>261</v>
      </c>
      <c r="D215" s="120">
        <v>460.5</v>
      </c>
      <c r="E215" s="120">
        <v>455.5</v>
      </c>
      <c r="F215" s="120">
        <v>344.6</v>
      </c>
      <c r="G215" s="120">
        <v>5</v>
      </c>
      <c r="H215" s="120">
        <v>119.7</v>
      </c>
      <c r="I215" s="120">
        <v>119.7</v>
      </c>
      <c r="J215" s="120">
        <v>90</v>
      </c>
      <c r="K215" s="120">
        <v>0</v>
      </c>
      <c r="L215" s="120">
        <v>62.4</v>
      </c>
      <c r="M215" s="120">
        <v>62.4</v>
      </c>
      <c r="N215" s="120">
        <v>49.9</v>
      </c>
      <c r="O215" s="120">
        <v>0</v>
      </c>
      <c r="P215" s="150"/>
      <c r="Q215" s="150"/>
    </row>
    <row r="216" spans="1:17" x14ac:dyDescent="0.25">
      <c r="A216" s="148" t="s">
        <v>71</v>
      </c>
      <c r="B216" s="148"/>
      <c r="C216" s="149"/>
      <c r="D216" s="150">
        <f t="shared" ref="D216:O216" si="29">SUBTOTAL(9,D217:D219)</f>
        <v>650.30000000000007</v>
      </c>
      <c r="E216" s="150">
        <f t="shared" si="29"/>
        <v>644.30000000000007</v>
      </c>
      <c r="F216" s="150">
        <f t="shared" si="29"/>
        <v>500.7</v>
      </c>
      <c r="G216" s="150">
        <f t="shared" si="29"/>
        <v>6</v>
      </c>
      <c r="H216" s="150">
        <f t="shared" si="29"/>
        <v>175.4</v>
      </c>
      <c r="I216" s="150">
        <f t="shared" si="29"/>
        <v>175.3</v>
      </c>
      <c r="J216" s="150">
        <f t="shared" si="29"/>
        <v>145.6</v>
      </c>
      <c r="K216" s="150">
        <f t="shared" si="29"/>
        <v>0.1</v>
      </c>
      <c r="L216" s="150">
        <f t="shared" si="29"/>
        <v>91.399999999999991</v>
      </c>
      <c r="M216" s="150">
        <f t="shared" si="29"/>
        <v>91.3</v>
      </c>
      <c r="N216" s="150">
        <f t="shared" si="29"/>
        <v>70.900000000000006</v>
      </c>
      <c r="O216" s="150">
        <f t="shared" si="29"/>
        <v>0.1</v>
      </c>
      <c r="P216" s="150">
        <f>SUM(L216/D216*100)</f>
        <v>14.055051514685527</v>
      </c>
      <c r="Q216" s="150">
        <f>SUM(L216/H216*100)</f>
        <v>52.109464082098057</v>
      </c>
    </row>
    <row r="217" spans="1:17" ht="15.6" customHeight="1" x14ac:dyDescent="0.25">
      <c r="A217" s="198"/>
      <c r="B217" s="199" t="s">
        <v>309</v>
      </c>
      <c r="C217" s="119" t="s">
        <v>273</v>
      </c>
      <c r="D217" s="120">
        <v>15.1</v>
      </c>
      <c r="E217" s="120">
        <v>15.1</v>
      </c>
      <c r="F217" s="120">
        <v>1.5</v>
      </c>
      <c r="G217" s="120">
        <v>0</v>
      </c>
      <c r="H217" s="120">
        <v>1.9</v>
      </c>
      <c r="I217" s="120">
        <v>1.9</v>
      </c>
      <c r="J217" s="120">
        <v>0</v>
      </c>
      <c r="K217" s="120">
        <v>0</v>
      </c>
      <c r="L217" s="120">
        <v>0.3</v>
      </c>
      <c r="M217" s="120">
        <v>0.3</v>
      </c>
      <c r="N217" s="120">
        <v>0</v>
      </c>
      <c r="O217" s="120">
        <v>0</v>
      </c>
      <c r="P217" s="150"/>
      <c r="Q217" s="150"/>
    </row>
    <row r="218" spans="1:17" ht="14.4" customHeight="1" x14ac:dyDescent="0.25">
      <c r="A218" s="198"/>
      <c r="B218" s="199"/>
      <c r="C218" s="119" t="s">
        <v>261</v>
      </c>
      <c r="D218" s="120">
        <v>635.20000000000005</v>
      </c>
      <c r="E218" s="120">
        <v>629.20000000000005</v>
      </c>
      <c r="F218" s="120">
        <v>499.2</v>
      </c>
      <c r="G218" s="120">
        <v>6</v>
      </c>
      <c r="H218" s="120">
        <v>173.5</v>
      </c>
      <c r="I218" s="120">
        <v>173.4</v>
      </c>
      <c r="J218" s="120">
        <v>145.6</v>
      </c>
      <c r="K218" s="120">
        <v>0.1</v>
      </c>
      <c r="L218" s="120">
        <v>89.6</v>
      </c>
      <c r="M218" s="120">
        <v>89.5</v>
      </c>
      <c r="N218" s="120">
        <v>70.900000000000006</v>
      </c>
      <c r="O218" s="120">
        <v>0.1</v>
      </c>
      <c r="P218" s="150"/>
      <c r="Q218" s="150"/>
    </row>
    <row r="219" spans="1:17" ht="15" customHeight="1" x14ac:dyDescent="0.25">
      <c r="A219" s="198"/>
      <c r="B219" s="199"/>
      <c r="C219" s="119" t="s">
        <v>263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0</v>
      </c>
      <c r="K219" s="120">
        <v>0</v>
      </c>
      <c r="L219" s="120">
        <v>1.5</v>
      </c>
      <c r="M219" s="120">
        <v>1.5</v>
      </c>
      <c r="N219" s="120">
        <v>0</v>
      </c>
      <c r="O219" s="120">
        <v>0</v>
      </c>
      <c r="P219" s="150"/>
      <c r="Q219" s="150"/>
    </row>
    <row r="220" spans="1:17" ht="45" x14ac:dyDescent="0.25">
      <c r="A220" s="148" t="s">
        <v>336</v>
      </c>
      <c r="B220" s="148"/>
      <c r="C220" s="149"/>
      <c r="D220" s="150">
        <f t="shared" ref="D220:O220" si="30">SUBTOTAL(9,D221:D223)</f>
        <v>826.7</v>
      </c>
      <c r="E220" s="150">
        <f t="shared" si="30"/>
        <v>826.7</v>
      </c>
      <c r="F220" s="150">
        <f t="shared" si="30"/>
        <v>779.69999999999993</v>
      </c>
      <c r="G220" s="150">
        <f t="shared" si="30"/>
        <v>0</v>
      </c>
      <c r="H220" s="150">
        <f t="shared" si="30"/>
        <v>209.60000000000002</v>
      </c>
      <c r="I220" s="150">
        <f t="shared" si="30"/>
        <v>209.60000000000002</v>
      </c>
      <c r="J220" s="150">
        <f t="shared" si="30"/>
        <v>195.1</v>
      </c>
      <c r="K220" s="150">
        <f t="shared" si="30"/>
        <v>0</v>
      </c>
      <c r="L220" s="150">
        <f t="shared" si="30"/>
        <v>134.1</v>
      </c>
      <c r="M220" s="150">
        <f t="shared" si="30"/>
        <v>134.1</v>
      </c>
      <c r="N220" s="150">
        <f t="shared" si="30"/>
        <v>127.9</v>
      </c>
      <c r="O220" s="150">
        <f t="shared" si="30"/>
        <v>0</v>
      </c>
      <c r="P220" s="150">
        <f>SUM(L220/D220*100)</f>
        <v>16.22112011612435</v>
      </c>
      <c r="Q220" s="150">
        <f>SUM(L220/H220*100)</f>
        <v>63.979007633587784</v>
      </c>
    </row>
    <row r="221" spans="1:17" ht="15.6" customHeight="1" x14ac:dyDescent="0.25">
      <c r="A221" s="198"/>
      <c r="B221" s="199" t="s">
        <v>257</v>
      </c>
      <c r="C221" s="119" t="s">
        <v>259</v>
      </c>
      <c r="D221" s="120">
        <v>400.6</v>
      </c>
      <c r="E221" s="120">
        <v>400.6</v>
      </c>
      <c r="F221" s="120">
        <v>392.7</v>
      </c>
      <c r="G221" s="120">
        <v>0</v>
      </c>
      <c r="H221" s="120">
        <v>100.2</v>
      </c>
      <c r="I221" s="120">
        <v>100.2</v>
      </c>
      <c r="J221" s="120">
        <v>98.2</v>
      </c>
      <c r="K221" s="120">
        <v>0</v>
      </c>
      <c r="L221" s="120">
        <v>66.599999999999994</v>
      </c>
      <c r="M221" s="120">
        <v>66.599999999999994</v>
      </c>
      <c r="N221" s="120">
        <v>65.2</v>
      </c>
      <c r="O221" s="120">
        <v>0</v>
      </c>
      <c r="P221" s="150"/>
      <c r="Q221" s="150"/>
    </row>
    <row r="222" spans="1:17" ht="15" customHeight="1" x14ac:dyDescent="0.25">
      <c r="A222" s="198"/>
      <c r="B222" s="199"/>
      <c r="C222" s="119" t="s">
        <v>261</v>
      </c>
      <c r="D222" s="120">
        <v>400.4</v>
      </c>
      <c r="E222" s="120">
        <v>400.4</v>
      </c>
      <c r="F222" s="120">
        <v>361.7</v>
      </c>
      <c r="G222" s="120">
        <v>0</v>
      </c>
      <c r="H222" s="120">
        <v>102.9</v>
      </c>
      <c r="I222" s="120">
        <v>102.9</v>
      </c>
      <c r="J222" s="120">
        <v>90.5</v>
      </c>
      <c r="K222" s="120">
        <v>0</v>
      </c>
      <c r="L222" s="120">
        <v>61</v>
      </c>
      <c r="M222" s="120">
        <v>61</v>
      </c>
      <c r="N222" s="120">
        <v>56.3</v>
      </c>
      <c r="O222" s="120">
        <v>0</v>
      </c>
      <c r="P222" s="120"/>
      <c r="Q222" s="24"/>
    </row>
    <row r="223" spans="1:17" ht="16.95" customHeight="1" x14ac:dyDescent="0.25">
      <c r="A223" s="198"/>
      <c r="B223" s="199"/>
      <c r="C223" s="119" t="s">
        <v>263</v>
      </c>
      <c r="D223" s="120">
        <v>25.7</v>
      </c>
      <c r="E223" s="120">
        <v>25.7</v>
      </c>
      <c r="F223" s="120">
        <v>25.3</v>
      </c>
      <c r="G223" s="120">
        <v>0</v>
      </c>
      <c r="H223" s="120">
        <v>6.5</v>
      </c>
      <c r="I223" s="120">
        <v>6.5</v>
      </c>
      <c r="J223" s="120">
        <v>6.4</v>
      </c>
      <c r="K223" s="120">
        <v>0</v>
      </c>
      <c r="L223" s="120">
        <v>6.5</v>
      </c>
      <c r="M223" s="120">
        <v>6.5</v>
      </c>
      <c r="N223" s="120">
        <v>6.4</v>
      </c>
      <c r="O223" s="120">
        <v>0</v>
      </c>
      <c r="P223" s="150"/>
      <c r="Q223" s="150"/>
    </row>
    <row r="224" spans="1:17" ht="30" x14ac:dyDescent="0.25">
      <c r="A224" s="148" t="s">
        <v>337</v>
      </c>
      <c r="B224" s="148"/>
      <c r="C224" s="149"/>
      <c r="D224" s="150">
        <f t="shared" ref="D224:O224" si="31">SUBTOTAL(9,D225:D229)</f>
        <v>1796.2</v>
      </c>
      <c r="E224" s="150">
        <f t="shared" si="31"/>
        <v>1796.2</v>
      </c>
      <c r="F224" s="150">
        <f t="shared" si="31"/>
        <v>1459.3</v>
      </c>
      <c r="G224" s="150">
        <f t="shared" si="31"/>
        <v>0</v>
      </c>
      <c r="H224" s="150">
        <f t="shared" si="31"/>
        <v>456.6</v>
      </c>
      <c r="I224" s="150">
        <f t="shared" si="31"/>
        <v>456.6</v>
      </c>
      <c r="J224" s="150">
        <f t="shared" si="31"/>
        <v>364.7</v>
      </c>
      <c r="K224" s="150">
        <f t="shared" si="31"/>
        <v>0</v>
      </c>
      <c r="L224" s="150">
        <f t="shared" si="31"/>
        <v>275</v>
      </c>
      <c r="M224" s="150">
        <f t="shared" si="31"/>
        <v>275</v>
      </c>
      <c r="N224" s="150">
        <f t="shared" si="31"/>
        <v>232.1</v>
      </c>
      <c r="O224" s="150">
        <f t="shared" si="31"/>
        <v>0</v>
      </c>
      <c r="P224" s="150">
        <f>SUM(L224/D224*100)</f>
        <v>15.31009909809598</v>
      </c>
      <c r="Q224" s="150">
        <f>SUM(L224/H224*100)</f>
        <v>60.227770477441958</v>
      </c>
    </row>
    <row r="225" spans="1:17" ht="16.95" customHeight="1" x14ac:dyDescent="0.25">
      <c r="A225" s="198"/>
      <c r="B225" s="199" t="s">
        <v>257</v>
      </c>
      <c r="C225" s="119" t="s">
        <v>273</v>
      </c>
      <c r="D225" s="120">
        <v>97.7</v>
      </c>
      <c r="E225" s="120">
        <v>97.7</v>
      </c>
      <c r="F225" s="120">
        <v>11.8</v>
      </c>
      <c r="G225" s="120">
        <v>0</v>
      </c>
      <c r="H225" s="120">
        <v>35.299999999999997</v>
      </c>
      <c r="I225" s="120">
        <v>35.299999999999997</v>
      </c>
      <c r="J225" s="120">
        <v>2.9</v>
      </c>
      <c r="K225" s="120">
        <v>0</v>
      </c>
      <c r="L225" s="120">
        <v>7.7</v>
      </c>
      <c r="M225" s="120">
        <v>7.7</v>
      </c>
      <c r="N225" s="120">
        <v>0</v>
      </c>
      <c r="O225" s="120">
        <v>0</v>
      </c>
      <c r="P225" s="150"/>
      <c r="Q225" s="150"/>
    </row>
    <row r="226" spans="1:17" ht="15.6" customHeight="1" x14ac:dyDescent="0.25">
      <c r="A226" s="198"/>
      <c r="B226" s="199"/>
      <c r="C226" s="119" t="s">
        <v>261</v>
      </c>
      <c r="D226" s="120">
        <v>361.6</v>
      </c>
      <c r="E226" s="120">
        <v>361.6</v>
      </c>
      <c r="F226" s="120">
        <v>295</v>
      </c>
      <c r="G226" s="120">
        <v>0</v>
      </c>
      <c r="H226" s="120">
        <v>88.7</v>
      </c>
      <c r="I226" s="120">
        <v>88.7</v>
      </c>
      <c r="J226" s="120">
        <v>73.7</v>
      </c>
      <c r="K226" s="120">
        <v>0</v>
      </c>
      <c r="L226" s="120">
        <v>55.6</v>
      </c>
      <c r="M226" s="120">
        <v>55.6</v>
      </c>
      <c r="N226" s="120">
        <v>49.3</v>
      </c>
      <c r="O226" s="120">
        <v>0</v>
      </c>
      <c r="P226" s="150"/>
      <c r="Q226" s="150"/>
    </row>
    <row r="227" spans="1:17" ht="15.6" customHeight="1" x14ac:dyDescent="0.25">
      <c r="A227" s="198"/>
      <c r="B227" s="199"/>
      <c r="C227" s="119" t="s">
        <v>263</v>
      </c>
      <c r="D227" s="120">
        <v>43</v>
      </c>
      <c r="E227" s="120">
        <v>43</v>
      </c>
      <c r="F227" s="120">
        <v>42.4</v>
      </c>
      <c r="G227" s="120">
        <v>0</v>
      </c>
      <c r="H227" s="120">
        <v>10.8</v>
      </c>
      <c r="I227" s="120">
        <v>10.8</v>
      </c>
      <c r="J227" s="120">
        <v>10.6</v>
      </c>
      <c r="K227" s="120">
        <v>0</v>
      </c>
      <c r="L227" s="120">
        <v>4.8</v>
      </c>
      <c r="M227" s="120">
        <v>4.8</v>
      </c>
      <c r="N227" s="120">
        <v>4.7</v>
      </c>
      <c r="O227" s="120">
        <v>0</v>
      </c>
      <c r="P227" s="150"/>
      <c r="Q227" s="150"/>
    </row>
    <row r="228" spans="1:17" x14ac:dyDescent="0.25">
      <c r="A228" s="198"/>
      <c r="B228" s="151" t="s">
        <v>274</v>
      </c>
      <c r="C228" s="119" t="s">
        <v>268</v>
      </c>
      <c r="D228" s="120">
        <v>13</v>
      </c>
      <c r="E228" s="120">
        <v>13</v>
      </c>
      <c r="F228" s="120">
        <v>0</v>
      </c>
      <c r="G228" s="120">
        <v>0</v>
      </c>
      <c r="H228" s="120">
        <v>0.9</v>
      </c>
      <c r="I228" s="120">
        <v>0.9</v>
      </c>
      <c r="J228" s="120">
        <v>0</v>
      </c>
      <c r="K228" s="120">
        <v>0</v>
      </c>
      <c r="L228" s="120">
        <v>0</v>
      </c>
      <c r="M228" s="120">
        <v>0</v>
      </c>
      <c r="N228" s="120">
        <v>0</v>
      </c>
      <c r="O228" s="120">
        <v>0</v>
      </c>
      <c r="P228" s="120"/>
      <c r="Q228" s="24"/>
    </row>
    <row r="229" spans="1:17" ht="45" x14ac:dyDescent="0.25">
      <c r="A229" s="198"/>
      <c r="B229" s="151" t="s">
        <v>308</v>
      </c>
      <c r="C229" s="119" t="s">
        <v>261</v>
      </c>
      <c r="D229" s="120">
        <v>1280.9000000000001</v>
      </c>
      <c r="E229" s="120">
        <v>1280.9000000000001</v>
      </c>
      <c r="F229" s="120">
        <v>1110.0999999999999</v>
      </c>
      <c r="G229" s="120">
        <v>0</v>
      </c>
      <c r="H229" s="120">
        <v>320.89999999999998</v>
      </c>
      <c r="I229" s="120">
        <v>320.89999999999998</v>
      </c>
      <c r="J229" s="120">
        <v>277.5</v>
      </c>
      <c r="K229" s="120">
        <v>0</v>
      </c>
      <c r="L229" s="120">
        <v>206.9</v>
      </c>
      <c r="M229" s="120">
        <v>206.9</v>
      </c>
      <c r="N229" s="120">
        <v>178.1</v>
      </c>
      <c r="O229" s="120">
        <v>0</v>
      </c>
      <c r="P229" s="150"/>
      <c r="Q229" s="150"/>
    </row>
    <row r="230" spans="1:17" ht="45" x14ac:dyDescent="0.25">
      <c r="A230" s="148" t="s">
        <v>338</v>
      </c>
      <c r="B230" s="148"/>
      <c r="C230" s="149"/>
      <c r="D230" s="150">
        <f t="shared" ref="D230:O230" si="32">SUBTOTAL(9,D231:D238)</f>
        <v>1897.8</v>
      </c>
      <c r="E230" s="150">
        <f t="shared" si="32"/>
        <v>1893.8</v>
      </c>
      <c r="F230" s="150">
        <f t="shared" si="32"/>
        <v>1406.2</v>
      </c>
      <c r="G230" s="150">
        <f t="shared" si="32"/>
        <v>4</v>
      </c>
      <c r="H230" s="150">
        <f t="shared" si="32"/>
        <v>481.3</v>
      </c>
      <c r="I230" s="150">
        <f t="shared" si="32"/>
        <v>481.3</v>
      </c>
      <c r="J230" s="150">
        <f t="shared" si="32"/>
        <v>369.20000000000005</v>
      </c>
      <c r="K230" s="150">
        <f t="shared" si="32"/>
        <v>0</v>
      </c>
      <c r="L230" s="150">
        <f t="shared" si="32"/>
        <v>348.5</v>
      </c>
      <c r="M230" s="150">
        <f t="shared" si="32"/>
        <v>348.5</v>
      </c>
      <c r="N230" s="150">
        <f t="shared" si="32"/>
        <v>309.59999999999997</v>
      </c>
      <c r="O230" s="150">
        <f t="shared" si="32"/>
        <v>0</v>
      </c>
      <c r="P230" s="150">
        <f>SUM(L230/D230*100)</f>
        <v>18.363368110443673</v>
      </c>
      <c r="Q230" s="150">
        <f>SUM(L230/H230*100)</f>
        <v>72.408061500103884</v>
      </c>
    </row>
    <row r="231" spans="1:17" ht="16.95" customHeight="1" x14ac:dyDescent="0.25">
      <c r="A231" s="198"/>
      <c r="B231" s="199" t="s">
        <v>274</v>
      </c>
      <c r="C231" s="119" t="s">
        <v>268</v>
      </c>
      <c r="D231" s="120">
        <v>19.7</v>
      </c>
      <c r="E231" s="120">
        <v>19.7</v>
      </c>
      <c r="F231" s="120">
        <v>0</v>
      </c>
      <c r="G231" s="120">
        <v>0</v>
      </c>
      <c r="H231" s="120">
        <v>5.2</v>
      </c>
      <c r="I231" s="120">
        <v>5.2</v>
      </c>
      <c r="J231" s="120">
        <v>0</v>
      </c>
      <c r="K231" s="120">
        <v>0</v>
      </c>
      <c r="L231" s="120">
        <v>0.9</v>
      </c>
      <c r="M231" s="120">
        <v>0.9</v>
      </c>
      <c r="N231" s="120">
        <v>0</v>
      </c>
      <c r="O231" s="120">
        <v>0</v>
      </c>
      <c r="P231" s="120"/>
      <c r="Q231" s="24"/>
    </row>
    <row r="232" spans="1:17" ht="15" customHeight="1" x14ac:dyDescent="0.25">
      <c r="A232" s="198"/>
      <c r="B232" s="199"/>
      <c r="C232" s="119" t="s">
        <v>258</v>
      </c>
      <c r="D232" s="120">
        <v>117.7</v>
      </c>
      <c r="E232" s="120">
        <v>117.7</v>
      </c>
      <c r="F232" s="120">
        <v>0</v>
      </c>
      <c r="G232" s="120">
        <v>0</v>
      </c>
      <c r="H232" s="120">
        <v>24.7</v>
      </c>
      <c r="I232" s="120">
        <v>24.7</v>
      </c>
      <c r="J232" s="120">
        <v>0</v>
      </c>
      <c r="K232" s="120">
        <v>0</v>
      </c>
      <c r="L232" s="120">
        <v>1.4</v>
      </c>
      <c r="M232" s="120">
        <v>1.4</v>
      </c>
      <c r="N232" s="120">
        <v>0</v>
      </c>
      <c r="O232" s="120">
        <v>0</v>
      </c>
      <c r="P232" s="150"/>
      <c r="Q232" s="150"/>
    </row>
    <row r="233" spans="1:17" ht="14.4" customHeight="1" x14ac:dyDescent="0.25">
      <c r="A233" s="198"/>
      <c r="B233" s="199"/>
      <c r="C233" s="119" t="s">
        <v>270</v>
      </c>
      <c r="D233" s="120">
        <v>19.600000000000001</v>
      </c>
      <c r="E233" s="120">
        <v>19.600000000000001</v>
      </c>
      <c r="F233" s="120">
        <v>0</v>
      </c>
      <c r="G233" s="120">
        <v>0</v>
      </c>
      <c r="H233" s="120">
        <v>0</v>
      </c>
      <c r="I233" s="120">
        <v>0</v>
      </c>
      <c r="J233" s="120">
        <v>0</v>
      </c>
      <c r="K233" s="120">
        <v>0</v>
      </c>
      <c r="L233" s="120">
        <v>0</v>
      </c>
      <c r="M233" s="120">
        <v>0</v>
      </c>
      <c r="N233" s="120">
        <v>0</v>
      </c>
      <c r="O233" s="120">
        <v>0</v>
      </c>
      <c r="P233" s="150"/>
      <c r="Q233" s="150"/>
    </row>
    <row r="234" spans="1:17" ht="15.6" customHeight="1" x14ac:dyDescent="0.25">
      <c r="A234" s="198"/>
      <c r="B234" s="199"/>
      <c r="C234" s="119" t="s">
        <v>273</v>
      </c>
      <c r="D234" s="120">
        <v>7</v>
      </c>
      <c r="E234" s="120">
        <v>3</v>
      </c>
      <c r="F234" s="120">
        <v>2</v>
      </c>
      <c r="G234" s="120">
        <v>4</v>
      </c>
      <c r="H234" s="120">
        <v>0.1</v>
      </c>
      <c r="I234" s="120">
        <v>0.1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50"/>
      <c r="Q234" s="150"/>
    </row>
    <row r="235" spans="1:17" ht="15" customHeight="1" x14ac:dyDescent="0.25">
      <c r="A235" s="198"/>
      <c r="B235" s="199"/>
      <c r="C235" s="119" t="s">
        <v>261</v>
      </c>
      <c r="D235" s="120">
        <v>619.6</v>
      </c>
      <c r="E235" s="120">
        <v>619.6</v>
      </c>
      <c r="F235" s="120">
        <v>441</v>
      </c>
      <c r="G235" s="120">
        <v>0</v>
      </c>
      <c r="H235" s="120">
        <v>174.9</v>
      </c>
      <c r="I235" s="120">
        <v>174.9</v>
      </c>
      <c r="J235" s="120">
        <v>126.4</v>
      </c>
      <c r="K235" s="120">
        <v>0</v>
      </c>
      <c r="L235" s="120">
        <v>131.4</v>
      </c>
      <c r="M235" s="120">
        <v>131.4</v>
      </c>
      <c r="N235" s="120">
        <v>108.1</v>
      </c>
      <c r="O235" s="120">
        <v>0</v>
      </c>
      <c r="P235" s="150"/>
      <c r="Q235" s="150"/>
    </row>
    <row r="236" spans="1:17" ht="15.6" customHeight="1" x14ac:dyDescent="0.25">
      <c r="A236" s="198"/>
      <c r="B236" s="199"/>
      <c r="C236" s="119" t="s">
        <v>263</v>
      </c>
      <c r="D236" s="120">
        <v>0</v>
      </c>
      <c r="E236" s="120">
        <v>0</v>
      </c>
      <c r="F236" s="120">
        <v>0</v>
      </c>
      <c r="G236" s="120">
        <v>0</v>
      </c>
      <c r="H236" s="120">
        <v>0</v>
      </c>
      <c r="I236" s="120">
        <v>0</v>
      </c>
      <c r="J236" s="120">
        <v>0</v>
      </c>
      <c r="K236" s="120">
        <v>0</v>
      </c>
      <c r="L236" s="120">
        <v>0</v>
      </c>
      <c r="M236" s="120">
        <v>0</v>
      </c>
      <c r="N236" s="120">
        <v>0</v>
      </c>
      <c r="O236" s="120">
        <v>0</v>
      </c>
      <c r="P236" s="150"/>
      <c r="Q236" s="150"/>
    </row>
    <row r="237" spans="1:17" ht="15.6" customHeight="1" x14ac:dyDescent="0.25">
      <c r="A237" s="198"/>
      <c r="B237" s="199"/>
      <c r="C237" s="119" t="s">
        <v>323</v>
      </c>
      <c r="D237" s="120">
        <v>957.4</v>
      </c>
      <c r="E237" s="120">
        <v>957.4</v>
      </c>
      <c r="F237" s="120">
        <v>857</v>
      </c>
      <c r="G237" s="120">
        <v>0</v>
      </c>
      <c r="H237" s="120">
        <v>239.4</v>
      </c>
      <c r="I237" s="120">
        <v>239.4</v>
      </c>
      <c r="J237" s="120">
        <v>214.2</v>
      </c>
      <c r="K237" s="120">
        <v>0</v>
      </c>
      <c r="L237" s="120">
        <v>188.4</v>
      </c>
      <c r="M237" s="120">
        <v>188.4</v>
      </c>
      <c r="N237" s="120">
        <v>176.2</v>
      </c>
      <c r="O237" s="120">
        <v>0</v>
      </c>
      <c r="P237" s="120"/>
      <c r="Q237" s="24"/>
    </row>
    <row r="238" spans="1:17" x14ac:dyDescent="0.25">
      <c r="A238" s="198"/>
      <c r="B238" s="151" t="s">
        <v>275</v>
      </c>
      <c r="C238" s="119" t="s">
        <v>261</v>
      </c>
      <c r="D238" s="120">
        <v>156.80000000000001</v>
      </c>
      <c r="E238" s="120">
        <v>156.80000000000001</v>
      </c>
      <c r="F238" s="120">
        <v>106.2</v>
      </c>
      <c r="G238" s="120">
        <v>0</v>
      </c>
      <c r="H238" s="120">
        <v>37</v>
      </c>
      <c r="I238" s="120">
        <v>37</v>
      </c>
      <c r="J238" s="120">
        <v>28.6</v>
      </c>
      <c r="K238" s="120">
        <v>0</v>
      </c>
      <c r="L238" s="120">
        <v>26.4</v>
      </c>
      <c r="M238" s="120">
        <v>26.4</v>
      </c>
      <c r="N238" s="120">
        <v>25.3</v>
      </c>
      <c r="O238" s="120">
        <v>0</v>
      </c>
      <c r="P238" s="150"/>
      <c r="Q238" s="150"/>
    </row>
    <row r="239" spans="1:17" ht="30" x14ac:dyDescent="0.25">
      <c r="A239" s="148" t="s">
        <v>67</v>
      </c>
      <c r="B239" s="148"/>
      <c r="C239" s="149"/>
      <c r="D239" s="150">
        <f t="shared" ref="D239:O239" si="33">SUBTOTAL(9,D240:D243)</f>
        <v>2012.7</v>
      </c>
      <c r="E239" s="150">
        <f t="shared" si="33"/>
        <v>1972.7</v>
      </c>
      <c r="F239" s="150">
        <f t="shared" si="33"/>
        <v>1857.8</v>
      </c>
      <c r="G239" s="150">
        <f t="shared" si="33"/>
        <v>40</v>
      </c>
      <c r="H239" s="150">
        <f t="shared" si="33"/>
        <v>499.1</v>
      </c>
      <c r="I239" s="150">
        <f t="shared" si="33"/>
        <v>499.1</v>
      </c>
      <c r="J239" s="150">
        <f t="shared" si="33"/>
        <v>466.29999999999995</v>
      </c>
      <c r="K239" s="150">
        <f t="shared" si="33"/>
        <v>0</v>
      </c>
      <c r="L239" s="150">
        <f t="shared" si="33"/>
        <v>314.5</v>
      </c>
      <c r="M239" s="150">
        <f t="shared" si="33"/>
        <v>314.5</v>
      </c>
      <c r="N239" s="150">
        <f t="shared" si="33"/>
        <v>292.10000000000002</v>
      </c>
      <c r="O239" s="150">
        <f t="shared" si="33"/>
        <v>0</v>
      </c>
      <c r="P239" s="150">
        <f>SUM(L239/D239*100)</f>
        <v>15.625776320365677</v>
      </c>
      <c r="Q239" s="150">
        <f>SUM(L239/H239*100)</f>
        <v>63.013424163494292</v>
      </c>
    </row>
    <row r="240" spans="1:17" ht="18.600000000000001" customHeight="1" x14ac:dyDescent="0.25">
      <c r="A240" s="198"/>
      <c r="B240" s="199" t="s">
        <v>275</v>
      </c>
      <c r="C240" s="119" t="s">
        <v>273</v>
      </c>
      <c r="D240" s="120">
        <v>82.8</v>
      </c>
      <c r="E240" s="120">
        <v>82.8</v>
      </c>
      <c r="F240" s="120">
        <v>78.099999999999994</v>
      </c>
      <c r="G240" s="120">
        <v>0</v>
      </c>
      <c r="H240" s="120">
        <v>20.399999999999999</v>
      </c>
      <c r="I240" s="120">
        <v>20.399999999999999</v>
      </c>
      <c r="J240" s="120">
        <v>19.5</v>
      </c>
      <c r="K240" s="120">
        <v>0</v>
      </c>
      <c r="L240" s="120">
        <v>8.3000000000000007</v>
      </c>
      <c r="M240" s="120">
        <v>8.3000000000000007</v>
      </c>
      <c r="N240" s="120">
        <v>8</v>
      </c>
      <c r="O240" s="120">
        <v>0</v>
      </c>
      <c r="P240" s="150"/>
      <c r="Q240" s="150"/>
    </row>
    <row r="241" spans="1:17" ht="14.4" customHeight="1" x14ac:dyDescent="0.25">
      <c r="A241" s="198"/>
      <c r="B241" s="199"/>
      <c r="C241" s="119" t="s">
        <v>261</v>
      </c>
      <c r="D241" s="120">
        <v>1099.2</v>
      </c>
      <c r="E241" s="120">
        <v>1059.2</v>
      </c>
      <c r="F241" s="120">
        <v>965.5</v>
      </c>
      <c r="G241" s="120">
        <v>40</v>
      </c>
      <c r="H241" s="120">
        <v>269.10000000000002</v>
      </c>
      <c r="I241" s="120">
        <v>269.10000000000002</v>
      </c>
      <c r="J241" s="120">
        <v>241.5</v>
      </c>
      <c r="K241" s="120">
        <v>0</v>
      </c>
      <c r="L241" s="120">
        <v>161.69999999999999</v>
      </c>
      <c r="M241" s="120">
        <v>161.69999999999999</v>
      </c>
      <c r="N241" s="120">
        <v>142.5</v>
      </c>
      <c r="O241" s="120">
        <v>0</v>
      </c>
      <c r="P241" s="150"/>
      <c r="Q241" s="150"/>
    </row>
    <row r="242" spans="1:17" ht="14.4" customHeight="1" x14ac:dyDescent="0.25">
      <c r="A242" s="198"/>
      <c r="B242" s="199"/>
      <c r="C242" s="119" t="s">
        <v>263</v>
      </c>
      <c r="D242" s="120">
        <v>70.7</v>
      </c>
      <c r="E242" s="120">
        <v>70.7</v>
      </c>
      <c r="F242" s="120">
        <v>69.7</v>
      </c>
      <c r="G242" s="120">
        <v>0</v>
      </c>
      <c r="H242" s="120">
        <v>19</v>
      </c>
      <c r="I242" s="120">
        <v>19</v>
      </c>
      <c r="J242" s="120">
        <v>18.7</v>
      </c>
      <c r="K242" s="120">
        <v>0</v>
      </c>
      <c r="L242" s="120">
        <v>16</v>
      </c>
      <c r="M242" s="120">
        <v>16</v>
      </c>
      <c r="N242" s="120">
        <v>15.8</v>
      </c>
      <c r="O242" s="120">
        <v>0</v>
      </c>
      <c r="P242" s="150"/>
      <c r="Q242" s="150"/>
    </row>
    <row r="243" spans="1:17" ht="17.399999999999999" customHeight="1" x14ac:dyDescent="0.25">
      <c r="A243" s="198"/>
      <c r="B243" s="199"/>
      <c r="C243" s="119" t="s">
        <v>323</v>
      </c>
      <c r="D243" s="120">
        <v>760</v>
      </c>
      <c r="E243" s="120">
        <v>760</v>
      </c>
      <c r="F243" s="120">
        <v>744.5</v>
      </c>
      <c r="G243" s="120">
        <v>0</v>
      </c>
      <c r="H243" s="120">
        <v>190.6</v>
      </c>
      <c r="I243" s="120">
        <v>190.6</v>
      </c>
      <c r="J243" s="120">
        <v>186.6</v>
      </c>
      <c r="K243" s="120">
        <v>0</v>
      </c>
      <c r="L243" s="120">
        <v>128.5</v>
      </c>
      <c r="M243" s="120">
        <v>128.5</v>
      </c>
      <c r="N243" s="120">
        <v>125.8</v>
      </c>
      <c r="O243" s="120">
        <v>0</v>
      </c>
      <c r="P243" s="150"/>
      <c r="Q243" s="150"/>
    </row>
    <row r="244" spans="1:17" ht="45" x14ac:dyDescent="0.25">
      <c r="A244" s="148" t="s">
        <v>339</v>
      </c>
      <c r="B244" s="148"/>
      <c r="C244" s="149"/>
      <c r="D244" s="150">
        <f t="shared" ref="D244:O244" si="34">SUBTOTAL(9,D245:D249)</f>
        <v>4110.3999999999996</v>
      </c>
      <c r="E244" s="150">
        <f t="shared" si="34"/>
        <v>3592.3999999999996</v>
      </c>
      <c r="F244" s="150">
        <f t="shared" si="34"/>
        <v>2137</v>
      </c>
      <c r="G244" s="150">
        <f t="shared" si="34"/>
        <v>518</v>
      </c>
      <c r="H244" s="150">
        <f t="shared" si="34"/>
        <v>1163.1000000000001</v>
      </c>
      <c r="I244" s="150">
        <f t="shared" si="34"/>
        <v>960.1</v>
      </c>
      <c r="J244" s="150">
        <f t="shared" si="34"/>
        <v>534.1</v>
      </c>
      <c r="K244" s="150">
        <f t="shared" si="34"/>
        <v>203</v>
      </c>
      <c r="L244" s="150">
        <f t="shared" si="34"/>
        <v>662.9</v>
      </c>
      <c r="M244" s="150">
        <f t="shared" si="34"/>
        <v>559.79999999999995</v>
      </c>
      <c r="N244" s="150">
        <f t="shared" si="34"/>
        <v>324.29999999999995</v>
      </c>
      <c r="O244" s="150">
        <f t="shared" si="34"/>
        <v>103.1</v>
      </c>
      <c r="P244" s="150">
        <f>SUM(L244/D244*100)</f>
        <v>16.127384196185286</v>
      </c>
      <c r="Q244" s="150">
        <f>SUM(L244/H244*100)</f>
        <v>56.994239532284411</v>
      </c>
    </row>
    <row r="245" spans="1:17" x14ac:dyDescent="0.25">
      <c r="A245" s="198"/>
      <c r="B245" s="151" t="s">
        <v>274</v>
      </c>
      <c r="C245" s="119" t="s">
        <v>268</v>
      </c>
      <c r="D245" s="120">
        <v>28</v>
      </c>
      <c r="E245" s="120">
        <v>28</v>
      </c>
      <c r="F245" s="120">
        <v>12.8</v>
      </c>
      <c r="G245" s="120">
        <v>0</v>
      </c>
      <c r="H245" s="120">
        <v>0</v>
      </c>
      <c r="I245" s="120">
        <v>0</v>
      </c>
      <c r="J245" s="120">
        <v>0</v>
      </c>
      <c r="K245" s="120">
        <v>0</v>
      </c>
      <c r="L245" s="120">
        <v>0</v>
      </c>
      <c r="M245" s="120">
        <v>0</v>
      </c>
      <c r="N245" s="120">
        <v>0</v>
      </c>
      <c r="O245" s="120">
        <v>0</v>
      </c>
      <c r="P245" s="150"/>
      <c r="Q245" s="150"/>
    </row>
    <row r="246" spans="1:17" ht="18" customHeight="1" x14ac:dyDescent="0.25">
      <c r="A246" s="198"/>
      <c r="B246" s="199" t="s">
        <v>279</v>
      </c>
      <c r="C246" s="119" t="s">
        <v>273</v>
      </c>
      <c r="D246" s="120">
        <v>1859.7</v>
      </c>
      <c r="E246" s="120">
        <v>1814.7</v>
      </c>
      <c r="F246" s="120">
        <v>944.5</v>
      </c>
      <c r="G246" s="120">
        <v>45</v>
      </c>
      <c r="H246" s="120">
        <v>528.5</v>
      </c>
      <c r="I246" s="120">
        <v>488.5</v>
      </c>
      <c r="J246" s="120">
        <v>236.2</v>
      </c>
      <c r="K246" s="120">
        <v>40</v>
      </c>
      <c r="L246" s="120">
        <v>248</v>
      </c>
      <c r="M246" s="120">
        <v>236.5</v>
      </c>
      <c r="N246" s="120">
        <v>139.4</v>
      </c>
      <c r="O246" s="120">
        <v>11.5</v>
      </c>
      <c r="P246" s="150"/>
      <c r="Q246" s="150"/>
    </row>
    <row r="247" spans="1:17" ht="15.6" customHeight="1" x14ac:dyDescent="0.25">
      <c r="A247" s="198"/>
      <c r="B247" s="199"/>
      <c r="C247" s="119" t="s">
        <v>261</v>
      </c>
      <c r="D247" s="120">
        <v>2093.5</v>
      </c>
      <c r="E247" s="120">
        <v>1690.5</v>
      </c>
      <c r="F247" s="120">
        <v>1150.2</v>
      </c>
      <c r="G247" s="120">
        <v>403</v>
      </c>
      <c r="H247" s="120">
        <v>609.9</v>
      </c>
      <c r="I247" s="120">
        <v>456.9</v>
      </c>
      <c r="J247" s="120">
        <v>290.5</v>
      </c>
      <c r="K247" s="120">
        <v>153</v>
      </c>
      <c r="L247" s="120">
        <v>407.4</v>
      </c>
      <c r="M247" s="120">
        <v>315.8</v>
      </c>
      <c r="N247" s="120">
        <v>177.5</v>
      </c>
      <c r="O247" s="120">
        <v>91.6</v>
      </c>
      <c r="P247" s="150"/>
      <c r="Q247" s="150"/>
    </row>
    <row r="248" spans="1:17" ht="18" customHeight="1" x14ac:dyDescent="0.25">
      <c r="A248" s="198"/>
      <c r="B248" s="199"/>
      <c r="C248" s="119" t="s">
        <v>263</v>
      </c>
      <c r="D248" s="120">
        <v>30</v>
      </c>
      <c r="E248" s="120">
        <v>30</v>
      </c>
      <c r="F248" s="120">
        <v>29.5</v>
      </c>
      <c r="G248" s="120">
        <v>0</v>
      </c>
      <c r="H248" s="120">
        <v>7.5</v>
      </c>
      <c r="I248" s="120">
        <v>7.5</v>
      </c>
      <c r="J248" s="120">
        <v>7.4</v>
      </c>
      <c r="K248" s="120">
        <v>0</v>
      </c>
      <c r="L248" s="120">
        <v>7.5</v>
      </c>
      <c r="M248" s="120">
        <v>7.5</v>
      </c>
      <c r="N248" s="120">
        <v>7.4</v>
      </c>
      <c r="O248" s="120">
        <v>0</v>
      </c>
      <c r="P248" s="150"/>
      <c r="Q248" s="150"/>
    </row>
    <row r="249" spans="1:17" ht="45" x14ac:dyDescent="0.25">
      <c r="A249" s="198"/>
      <c r="B249" s="151" t="s">
        <v>308</v>
      </c>
      <c r="C249" s="119" t="s">
        <v>261</v>
      </c>
      <c r="D249" s="120">
        <v>99.2</v>
      </c>
      <c r="E249" s="120">
        <v>29.2</v>
      </c>
      <c r="F249" s="120">
        <v>0</v>
      </c>
      <c r="G249" s="120">
        <v>70</v>
      </c>
      <c r="H249" s="120">
        <v>17.2</v>
      </c>
      <c r="I249" s="120">
        <v>7.2</v>
      </c>
      <c r="J249" s="120">
        <v>0</v>
      </c>
      <c r="K249" s="120">
        <v>10</v>
      </c>
      <c r="L249" s="120">
        <v>0</v>
      </c>
      <c r="M249" s="120">
        <v>0</v>
      </c>
      <c r="N249" s="120">
        <v>0</v>
      </c>
      <c r="O249" s="120">
        <v>0</v>
      </c>
      <c r="P249" s="150"/>
      <c r="Q249" s="150"/>
    </row>
    <row r="250" spans="1:17" ht="30" x14ac:dyDescent="0.25">
      <c r="A250" s="148" t="s">
        <v>73</v>
      </c>
      <c r="B250" s="148"/>
      <c r="C250" s="149"/>
      <c r="D250" s="150">
        <f t="shared" ref="D250:O250" si="35">SUBTOTAL(9,D251:D252)</f>
        <v>622.4</v>
      </c>
      <c r="E250" s="150">
        <f t="shared" si="35"/>
        <v>616.4</v>
      </c>
      <c r="F250" s="150">
        <f t="shared" si="35"/>
        <v>422.2</v>
      </c>
      <c r="G250" s="150">
        <f t="shared" si="35"/>
        <v>6</v>
      </c>
      <c r="H250" s="150">
        <f t="shared" si="35"/>
        <v>164.60000000000002</v>
      </c>
      <c r="I250" s="150">
        <f t="shared" si="35"/>
        <v>164.60000000000002</v>
      </c>
      <c r="J250" s="150">
        <f t="shared" si="35"/>
        <v>105.6</v>
      </c>
      <c r="K250" s="150">
        <f t="shared" si="35"/>
        <v>0</v>
      </c>
      <c r="L250" s="150">
        <f t="shared" si="35"/>
        <v>127.69999999999999</v>
      </c>
      <c r="M250" s="150">
        <f t="shared" si="35"/>
        <v>127.69999999999999</v>
      </c>
      <c r="N250" s="150">
        <f t="shared" si="35"/>
        <v>98.5</v>
      </c>
      <c r="O250" s="150">
        <f t="shared" si="35"/>
        <v>0</v>
      </c>
      <c r="P250" s="150">
        <f>SUM(L250/D250*100)</f>
        <v>20.517352185089972</v>
      </c>
      <c r="Q250" s="150">
        <f>SUM(L250/H250*100)</f>
        <v>77.582017010935587</v>
      </c>
    </row>
    <row r="251" spans="1:17" ht="19.95" customHeight="1" x14ac:dyDescent="0.25">
      <c r="A251" s="198"/>
      <c r="B251" s="199" t="s">
        <v>309</v>
      </c>
      <c r="C251" s="119" t="s">
        <v>273</v>
      </c>
      <c r="D251" s="120">
        <v>7</v>
      </c>
      <c r="E251" s="120">
        <v>7</v>
      </c>
      <c r="F251" s="120">
        <v>0</v>
      </c>
      <c r="G251" s="120">
        <v>0</v>
      </c>
      <c r="H251" s="120">
        <v>2.2999999999999998</v>
      </c>
      <c r="I251" s="120">
        <v>2.2999999999999998</v>
      </c>
      <c r="J251" s="120">
        <v>0</v>
      </c>
      <c r="K251" s="120">
        <v>0</v>
      </c>
      <c r="L251" s="120">
        <v>0.1</v>
      </c>
      <c r="M251" s="120">
        <v>0.1</v>
      </c>
      <c r="N251" s="120">
        <v>0</v>
      </c>
      <c r="O251" s="120">
        <v>0</v>
      </c>
      <c r="P251" s="150"/>
      <c r="Q251" s="150"/>
    </row>
    <row r="252" spans="1:17" ht="21.6" customHeight="1" x14ac:dyDescent="0.25">
      <c r="A252" s="198"/>
      <c r="B252" s="199"/>
      <c r="C252" s="119" t="s">
        <v>261</v>
      </c>
      <c r="D252" s="120">
        <v>615.4</v>
      </c>
      <c r="E252" s="120">
        <v>609.4</v>
      </c>
      <c r="F252" s="120">
        <v>422.2</v>
      </c>
      <c r="G252" s="120">
        <v>6</v>
      </c>
      <c r="H252" s="120">
        <v>162.30000000000001</v>
      </c>
      <c r="I252" s="120">
        <v>162.30000000000001</v>
      </c>
      <c r="J252" s="120">
        <v>105.6</v>
      </c>
      <c r="K252" s="120">
        <v>0</v>
      </c>
      <c r="L252" s="120">
        <v>127.6</v>
      </c>
      <c r="M252" s="120">
        <v>127.6</v>
      </c>
      <c r="N252" s="120">
        <v>98.5</v>
      </c>
      <c r="O252" s="120">
        <v>0</v>
      </c>
      <c r="P252" s="150"/>
      <c r="Q252" s="150"/>
    </row>
    <row r="253" spans="1:17" ht="30" x14ac:dyDescent="0.25">
      <c r="A253" s="148" t="s">
        <v>220</v>
      </c>
      <c r="B253" s="148"/>
      <c r="C253" s="149"/>
      <c r="D253" s="150">
        <f t="shared" ref="D253:O253" si="36">SUBTOTAL(9,D254:D255)</f>
        <v>690</v>
      </c>
      <c r="E253" s="150">
        <f t="shared" si="36"/>
        <v>668.4</v>
      </c>
      <c r="F253" s="150">
        <f t="shared" si="36"/>
        <v>398.4</v>
      </c>
      <c r="G253" s="150">
        <f t="shared" si="36"/>
        <v>21.6</v>
      </c>
      <c r="H253" s="150">
        <f t="shared" si="36"/>
        <v>195</v>
      </c>
      <c r="I253" s="150">
        <f t="shared" si="36"/>
        <v>188.4</v>
      </c>
      <c r="J253" s="150">
        <f t="shared" si="36"/>
        <v>99.6</v>
      </c>
      <c r="K253" s="150">
        <f t="shared" si="36"/>
        <v>6.6</v>
      </c>
      <c r="L253" s="150">
        <f t="shared" si="36"/>
        <v>133.29999999999998</v>
      </c>
      <c r="M253" s="150">
        <f t="shared" si="36"/>
        <v>133.29999999999998</v>
      </c>
      <c r="N253" s="150">
        <f t="shared" si="36"/>
        <v>90.9</v>
      </c>
      <c r="O253" s="150">
        <f t="shared" si="36"/>
        <v>0</v>
      </c>
      <c r="P253" s="150">
        <f>SUM(L253/D253*100)</f>
        <v>19.318840579710141</v>
      </c>
      <c r="Q253" s="150">
        <f>SUM(L253/H253*100)</f>
        <v>68.358974358974351</v>
      </c>
    </row>
    <row r="254" spans="1:17" ht="15.6" customHeight="1" x14ac:dyDescent="0.25">
      <c r="A254" s="198"/>
      <c r="B254" s="199" t="s">
        <v>309</v>
      </c>
      <c r="C254" s="119" t="s">
        <v>273</v>
      </c>
      <c r="D254" s="120">
        <v>27</v>
      </c>
      <c r="E254" s="120">
        <v>27</v>
      </c>
      <c r="F254" s="120">
        <v>0</v>
      </c>
      <c r="G254" s="120">
        <v>0</v>
      </c>
      <c r="H254" s="120">
        <v>7.3</v>
      </c>
      <c r="I254" s="120">
        <v>7.3</v>
      </c>
      <c r="J254" s="120">
        <v>0</v>
      </c>
      <c r="K254" s="120">
        <v>0</v>
      </c>
      <c r="L254" s="120">
        <v>2.2000000000000002</v>
      </c>
      <c r="M254" s="120">
        <v>2.2000000000000002</v>
      </c>
      <c r="N254" s="120">
        <v>0</v>
      </c>
      <c r="O254" s="120">
        <v>0</v>
      </c>
      <c r="P254" s="24"/>
      <c r="Q254" s="24"/>
    </row>
    <row r="255" spans="1:17" ht="25.95" customHeight="1" x14ac:dyDescent="0.25">
      <c r="A255" s="198"/>
      <c r="B255" s="199"/>
      <c r="C255" s="119" t="s">
        <v>261</v>
      </c>
      <c r="D255" s="120">
        <v>663</v>
      </c>
      <c r="E255" s="120">
        <v>641.4</v>
      </c>
      <c r="F255" s="120">
        <v>398.4</v>
      </c>
      <c r="G255" s="120">
        <v>21.6</v>
      </c>
      <c r="H255" s="120">
        <v>187.7</v>
      </c>
      <c r="I255" s="120">
        <v>181.1</v>
      </c>
      <c r="J255" s="120">
        <v>99.6</v>
      </c>
      <c r="K255" s="120">
        <v>6.6</v>
      </c>
      <c r="L255" s="120">
        <v>131.1</v>
      </c>
      <c r="M255" s="120">
        <v>131.1</v>
      </c>
      <c r="N255" s="120">
        <v>90.9</v>
      </c>
      <c r="O255" s="120">
        <v>0</v>
      </c>
      <c r="P255" s="24"/>
      <c r="Q255" s="24"/>
    </row>
    <row r="256" spans="1:17" ht="30" x14ac:dyDescent="0.25">
      <c r="A256" s="148" t="s">
        <v>74</v>
      </c>
      <c r="B256" s="148"/>
      <c r="C256" s="149"/>
      <c r="D256" s="150">
        <f t="shared" ref="D256:O256" si="37">SUBTOTAL(9,D257:D258)</f>
        <v>735.7</v>
      </c>
      <c r="E256" s="150">
        <f t="shared" si="37"/>
        <v>735.7</v>
      </c>
      <c r="F256" s="150">
        <f t="shared" si="37"/>
        <v>470.1</v>
      </c>
      <c r="G256" s="150">
        <f t="shared" si="37"/>
        <v>0</v>
      </c>
      <c r="H256" s="150">
        <f t="shared" si="37"/>
        <v>217.70000000000002</v>
      </c>
      <c r="I256" s="150">
        <f t="shared" si="37"/>
        <v>217.70000000000002</v>
      </c>
      <c r="J256" s="150">
        <f t="shared" si="37"/>
        <v>118</v>
      </c>
      <c r="K256" s="150">
        <f t="shared" si="37"/>
        <v>0</v>
      </c>
      <c r="L256" s="150">
        <f t="shared" si="37"/>
        <v>130.19999999999999</v>
      </c>
      <c r="M256" s="150">
        <f t="shared" si="37"/>
        <v>130.19999999999999</v>
      </c>
      <c r="N256" s="150">
        <f t="shared" si="37"/>
        <v>111.2</v>
      </c>
      <c r="O256" s="150">
        <f t="shared" si="37"/>
        <v>0</v>
      </c>
      <c r="P256" s="150">
        <f>SUM(L256/D256*100)</f>
        <v>17.697431018078021</v>
      </c>
      <c r="Q256" s="150">
        <f>SUM(L256/H256*100)</f>
        <v>59.807073954983913</v>
      </c>
    </row>
    <row r="257" spans="1:17" ht="16.95" customHeight="1" x14ac:dyDescent="0.25">
      <c r="A257" s="198"/>
      <c r="B257" s="199" t="s">
        <v>309</v>
      </c>
      <c r="C257" s="119" t="s">
        <v>273</v>
      </c>
      <c r="D257" s="120">
        <v>4</v>
      </c>
      <c r="E257" s="120">
        <v>4</v>
      </c>
      <c r="F257" s="120">
        <v>0</v>
      </c>
      <c r="G257" s="120">
        <v>0</v>
      </c>
      <c r="H257" s="120">
        <v>0.4</v>
      </c>
      <c r="I257" s="120">
        <v>0.4</v>
      </c>
      <c r="J257" s="120">
        <v>0</v>
      </c>
      <c r="K257" s="120">
        <v>0</v>
      </c>
      <c r="L257" s="120">
        <v>0</v>
      </c>
      <c r="M257" s="120">
        <v>0</v>
      </c>
      <c r="N257" s="120">
        <v>0</v>
      </c>
      <c r="O257" s="120">
        <v>0</v>
      </c>
      <c r="P257" s="24"/>
      <c r="Q257" s="24"/>
    </row>
    <row r="258" spans="1:17" ht="24" customHeight="1" x14ac:dyDescent="0.25">
      <c r="A258" s="198"/>
      <c r="B258" s="199"/>
      <c r="C258" s="119" t="s">
        <v>261</v>
      </c>
      <c r="D258" s="120">
        <v>731.7</v>
      </c>
      <c r="E258" s="120">
        <v>731.7</v>
      </c>
      <c r="F258" s="120">
        <v>470.1</v>
      </c>
      <c r="G258" s="120">
        <v>0</v>
      </c>
      <c r="H258" s="120">
        <v>217.3</v>
      </c>
      <c r="I258" s="120">
        <v>217.3</v>
      </c>
      <c r="J258" s="120">
        <v>118</v>
      </c>
      <c r="K258" s="120">
        <v>0</v>
      </c>
      <c r="L258" s="120">
        <v>130.19999999999999</v>
      </c>
      <c r="M258" s="120">
        <v>130.19999999999999</v>
      </c>
      <c r="N258" s="120">
        <v>111.2</v>
      </c>
      <c r="O258" s="120">
        <v>0</v>
      </c>
      <c r="P258" s="150"/>
      <c r="Q258" s="150"/>
    </row>
    <row r="259" spans="1:17" x14ac:dyDescent="0.25">
      <c r="A259" s="148" t="s">
        <v>75</v>
      </c>
      <c r="B259" s="148"/>
      <c r="C259" s="149"/>
      <c r="D259" s="150">
        <f t="shared" ref="D259:O259" si="38">SUBTOTAL(9,D260:D261)</f>
        <v>564.70000000000005</v>
      </c>
      <c r="E259" s="150">
        <f t="shared" si="38"/>
        <v>526.29999999999995</v>
      </c>
      <c r="F259" s="150">
        <f t="shared" si="38"/>
        <v>394.7</v>
      </c>
      <c r="G259" s="150">
        <f t="shared" si="38"/>
        <v>38.4</v>
      </c>
      <c r="H259" s="150">
        <f t="shared" si="38"/>
        <v>124.2</v>
      </c>
      <c r="I259" s="150">
        <f t="shared" si="38"/>
        <v>120.8</v>
      </c>
      <c r="J259" s="150">
        <f t="shared" si="38"/>
        <v>99</v>
      </c>
      <c r="K259" s="150">
        <f t="shared" si="38"/>
        <v>3.4</v>
      </c>
      <c r="L259" s="150">
        <f t="shared" si="38"/>
        <v>101.7</v>
      </c>
      <c r="M259" s="150">
        <f t="shared" si="38"/>
        <v>99.7</v>
      </c>
      <c r="N259" s="150">
        <f t="shared" si="38"/>
        <v>86.1</v>
      </c>
      <c r="O259" s="150">
        <f t="shared" si="38"/>
        <v>2</v>
      </c>
      <c r="P259" s="150">
        <f>SUM(L259/D259*100)</f>
        <v>18.009562599610412</v>
      </c>
      <c r="Q259" s="150">
        <f>SUM(L259/H259*100)</f>
        <v>81.884057971014485</v>
      </c>
    </row>
    <row r="260" spans="1:17" ht="16.95" customHeight="1" x14ac:dyDescent="0.25">
      <c r="A260" s="198"/>
      <c r="B260" s="199" t="s">
        <v>309</v>
      </c>
      <c r="C260" s="119" t="s">
        <v>273</v>
      </c>
      <c r="D260" s="120">
        <v>16</v>
      </c>
      <c r="E260" s="120">
        <v>16</v>
      </c>
      <c r="F260" s="120">
        <v>0</v>
      </c>
      <c r="G260" s="120">
        <v>0</v>
      </c>
      <c r="H260" s="120">
        <v>4.2</v>
      </c>
      <c r="I260" s="120">
        <v>4.2</v>
      </c>
      <c r="J260" s="120">
        <v>0</v>
      </c>
      <c r="K260" s="120">
        <v>0</v>
      </c>
      <c r="L260" s="120">
        <v>0.5</v>
      </c>
      <c r="M260" s="120">
        <v>0.5</v>
      </c>
      <c r="N260" s="120">
        <v>0</v>
      </c>
      <c r="O260" s="120">
        <v>0</v>
      </c>
      <c r="P260" s="24"/>
      <c r="Q260" s="24"/>
    </row>
    <row r="261" spans="1:17" ht="15" customHeight="1" x14ac:dyDescent="0.25">
      <c r="A261" s="198"/>
      <c r="B261" s="199"/>
      <c r="C261" s="119" t="s">
        <v>261</v>
      </c>
      <c r="D261" s="120">
        <v>548.70000000000005</v>
      </c>
      <c r="E261" s="120">
        <v>510.3</v>
      </c>
      <c r="F261" s="120">
        <v>394.7</v>
      </c>
      <c r="G261" s="120">
        <v>38.4</v>
      </c>
      <c r="H261" s="120">
        <v>120</v>
      </c>
      <c r="I261" s="120">
        <v>116.6</v>
      </c>
      <c r="J261" s="120">
        <v>99</v>
      </c>
      <c r="K261" s="120">
        <v>3.4</v>
      </c>
      <c r="L261" s="120">
        <v>101.2</v>
      </c>
      <c r="M261" s="120">
        <v>99.2</v>
      </c>
      <c r="N261" s="120">
        <v>86.1</v>
      </c>
      <c r="O261" s="120">
        <v>2</v>
      </c>
      <c r="P261" s="24"/>
      <c r="Q261" s="24"/>
    </row>
    <row r="262" spans="1:17" ht="45" x14ac:dyDescent="0.25">
      <c r="A262" s="148" t="s">
        <v>340</v>
      </c>
      <c r="B262" s="148"/>
      <c r="C262" s="149"/>
      <c r="D262" s="150">
        <f t="shared" ref="D262:O262" si="39">SUBTOTAL(9,D263:D263)</f>
        <v>230.7</v>
      </c>
      <c r="E262" s="150">
        <f t="shared" si="39"/>
        <v>230.7</v>
      </c>
      <c r="F262" s="150">
        <f t="shared" si="39"/>
        <v>216.2</v>
      </c>
      <c r="G262" s="150">
        <f t="shared" si="39"/>
        <v>0</v>
      </c>
      <c r="H262" s="150">
        <f t="shared" si="39"/>
        <v>48.9</v>
      </c>
      <c r="I262" s="150">
        <f t="shared" si="39"/>
        <v>48.9</v>
      </c>
      <c r="J262" s="150">
        <f t="shared" si="39"/>
        <v>45</v>
      </c>
      <c r="K262" s="150">
        <f t="shared" si="39"/>
        <v>0</v>
      </c>
      <c r="L262" s="150">
        <f t="shared" si="39"/>
        <v>36</v>
      </c>
      <c r="M262" s="150">
        <f t="shared" si="39"/>
        <v>36</v>
      </c>
      <c r="N262" s="150">
        <f t="shared" si="39"/>
        <v>35.299999999999997</v>
      </c>
      <c r="O262" s="150">
        <f t="shared" si="39"/>
        <v>0</v>
      </c>
      <c r="P262" s="150">
        <f>SUM(L262/D262*100)</f>
        <v>15.604681404421328</v>
      </c>
      <c r="Q262" s="150">
        <f>SUM(L262/H262*100)</f>
        <v>73.619631901840492</v>
      </c>
    </row>
    <row r="263" spans="1:17" ht="45" x14ac:dyDescent="0.25">
      <c r="A263" s="151"/>
      <c r="B263" s="151" t="s">
        <v>308</v>
      </c>
      <c r="C263" s="119" t="s">
        <v>261</v>
      </c>
      <c r="D263" s="120">
        <v>230.7</v>
      </c>
      <c r="E263" s="120">
        <v>230.7</v>
      </c>
      <c r="F263" s="120">
        <v>216.2</v>
      </c>
      <c r="G263" s="120">
        <v>0</v>
      </c>
      <c r="H263" s="120">
        <v>48.9</v>
      </c>
      <c r="I263" s="120">
        <v>48.9</v>
      </c>
      <c r="J263" s="120">
        <v>45</v>
      </c>
      <c r="K263" s="120">
        <v>0</v>
      </c>
      <c r="L263" s="120">
        <v>36</v>
      </c>
      <c r="M263" s="120">
        <v>36</v>
      </c>
      <c r="N263" s="120">
        <v>35.299999999999997</v>
      </c>
      <c r="O263" s="120">
        <v>0</v>
      </c>
      <c r="P263" s="150"/>
      <c r="Q263" s="150"/>
    </row>
    <row r="264" spans="1:17" ht="45" x14ac:dyDescent="0.25">
      <c r="A264" s="148" t="s">
        <v>341</v>
      </c>
      <c r="B264" s="148"/>
      <c r="C264" s="149"/>
      <c r="D264" s="150">
        <f t="shared" ref="D264:O264" si="40">SUBTOTAL(9,D265:D268)</f>
        <v>1197.7</v>
      </c>
      <c r="E264" s="150">
        <f t="shared" si="40"/>
        <v>1197.1000000000001</v>
      </c>
      <c r="F264" s="150">
        <f t="shared" si="40"/>
        <v>995.5</v>
      </c>
      <c r="G264" s="150">
        <f t="shared" si="40"/>
        <v>0.6</v>
      </c>
      <c r="H264" s="150">
        <f t="shared" si="40"/>
        <v>287.5</v>
      </c>
      <c r="I264" s="150">
        <f t="shared" si="40"/>
        <v>287.5</v>
      </c>
      <c r="J264" s="150">
        <f t="shared" si="40"/>
        <v>245.5</v>
      </c>
      <c r="K264" s="150">
        <f t="shared" si="40"/>
        <v>0</v>
      </c>
      <c r="L264" s="150">
        <f t="shared" si="40"/>
        <v>281.10000000000002</v>
      </c>
      <c r="M264" s="150">
        <f t="shared" si="40"/>
        <v>281.10000000000002</v>
      </c>
      <c r="N264" s="150">
        <f t="shared" si="40"/>
        <v>245.4</v>
      </c>
      <c r="O264" s="150">
        <f t="shared" si="40"/>
        <v>0</v>
      </c>
      <c r="P264" s="150">
        <f>SUM(L264/D264*100)</f>
        <v>23.469984136261168</v>
      </c>
      <c r="Q264" s="150">
        <f>SUM(L264/H264*100)</f>
        <v>97.773913043478274</v>
      </c>
    </row>
    <row r="265" spans="1:17" x14ac:dyDescent="0.25">
      <c r="A265" s="198"/>
      <c r="B265" s="151" t="s">
        <v>267</v>
      </c>
      <c r="C265" s="119" t="s">
        <v>261</v>
      </c>
      <c r="D265" s="120">
        <v>63</v>
      </c>
      <c r="E265" s="120">
        <v>63</v>
      </c>
      <c r="F265" s="120">
        <v>0</v>
      </c>
      <c r="G265" s="120">
        <v>0</v>
      </c>
      <c r="H265" s="120">
        <v>1.9</v>
      </c>
      <c r="I265" s="120">
        <v>1.9</v>
      </c>
      <c r="J265" s="120">
        <v>0</v>
      </c>
      <c r="K265" s="120">
        <v>0</v>
      </c>
      <c r="L265" s="120">
        <v>1.9</v>
      </c>
      <c r="M265" s="120">
        <v>1.9</v>
      </c>
      <c r="N265" s="120">
        <v>0</v>
      </c>
      <c r="O265" s="120">
        <v>0</v>
      </c>
      <c r="P265" s="150"/>
      <c r="Q265" s="150"/>
    </row>
    <row r="266" spans="1:17" ht="15.6" customHeight="1" x14ac:dyDescent="0.25">
      <c r="A266" s="198"/>
      <c r="B266" s="199" t="s">
        <v>308</v>
      </c>
      <c r="C266" s="119" t="s">
        <v>273</v>
      </c>
      <c r="D266" s="120">
        <v>1</v>
      </c>
      <c r="E266" s="120">
        <v>1</v>
      </c>
      <c r="F266" s="120">
        <v>0</v>
      </c>
      <c r="G266" s="120">
        <v>0</v>
      </c>
      <c r="H266" s="120">
        <v>0</v>
      </c>
      <c r="I266" s="120">
        <v>0</v>
      </c>
      <c r="J266" s="120">
        <v>0</v>
      </c>
      <c r="K266" s="120">
        <v>0</v>
      </c>
      <c r="L266" s="120">
        <v>0</v>
      </c>
      <c r="M266" s="120">
        <v>0</v>
      </c>
      <c r="N266" s="120">
        <v>0</v>
      </c>
      <c r="O266" s="120">
        <v>0</v>
      </c>
      <c r="P266" s="150"/>
      <c r="Q266" s="150"/>
    </row>
    <row r="267" spans="1:17" ht="18" customHeight="1" x14ac:dyDescent="0.25">
      <c r="A267" s="198"/>
      <c r="B267" s="199"/>
      <c r="C267" s="119" t="s">
        <v>261</v>
      </c>
      <c r="D267" s="120">
        <v>64.2</v>
      </c>
      <c r="E267" s="120">
        <v>64.2</v>
      </c>
      <c r="F267" s="120">
        <v>16.2</v>
      </c>
      <c r="G267" s="120">
        <v>0</v>
      </c>
      <c r="H267" s="120">
        <v>18.2</v>
      </c>
      <c r="I267" s="120">
        <v>18.2</v>
      </c>
      <c r="J267" s="120">
        <v>3.9</v>
      </c>
      <c r="K267" s="120">
        <v>0</v>
      </c>
      <c r="L267" s="120">
        <v>12.6</v>
      </c>
      <c r="M267" s="120">
        <v>12.6</v>
      </c>
      <c r="N267" s="120">
        <v>3.8</v>
      </c>
      <c r="O267" s="120">
        <v>0</v>
      </c>
      <c r="P267" s="24"/>
      <c r="Q267" s="24"/>
    </row>
    <row r="268" spans="1:17" ht="21.6" customHeight="1" x14ac:dyDescent="0.25">
      <c r="A268" s="198"/>
      <c r="B268" s="199"/>
      <c r="C268" s="119" t="s">
        <v>323</v>
      </c>
      <c r="D268" s="120">
        <v>1069.5</v>
      </c>
      <c r="E268" s="120">
        <v>1068.9000000000001</v>
      </c>
      <c r="F268" s="120">
        <v>979.3</v>
      </c>
      <c r="G268" s="120">
        <v>0.6</v>
      </c>
      <c r="H268" s="120">
        <v>267.39999999999998</v>
      </c>
      <c r="I268" s="120">
        <v>267.39999999999998</v>
      </c>
      <c r="J268" s="120">
        <v>241.6</v>
      </c>
      <c r="K268" s="120">
        <v>0</v>
      </c>
      <c r="L268" s="120">
        <v>266.60000000000002</v>
      </c>
      <c r="M268" s="120">
        <v>266.60000000000002</v>
      </c>
      <c r="N268" s="120">
        <v>241.6</v>
      </c>
      <c r="O268" s="120">
        <v>0</v>
      </c>
      <c r="P268" s="150"/>
      <c r="Q268" s="150"/>
    </row>
    <row r="269" spans="1:17" ht="30" x14ac:dyDescent="0.25">
      <c r="A269" s="148" t="s">
        <v>69</v>
      </c>
      <c r="B269" s="148"/>
      <c r="C269" s="149"/>
      <c r="D269" s="150">
        <f t="shared" ref="D269:O269" si="41">SUBTOTAL(9,D270:D272)</f>
        <v>2455.6</v>
      </c>
      <c r="E269" s="150">
        <f t="shared" si="41"/>
        <v>2398.5</v>
      </c>
      <c r="F269" s="150">
        <f t="shared" si="41"/>
        <v>1800.8999999999999</v>
      </c>
      <c r="G269" s="150">
        <f t="shared" si="41"/>
        <v>57.1</v>
      </c>
      <c r="H269" s="150">
        <f t="shared" si="41"/>
        <v>616.4</v>
      </c>
      <c r="I269" s="150">
        <f t="shared" si="41"/>
        <v>613.70000000000005</v>
      </c>
      <c r="J269" s="150">
        <f t="shared" si="41"/>
        <v>457.1</v>
      </c>
      <c r="K269" s="150">
        <f t="shared" si="41"/>
        <v>2.7</v>
      </c>
      <c r="L269" s="150">
        <f t="shared" si="41"/>
        <v>596.4</v>
      </c>
      <c r="M269" s="150">
        <f t="shared" si="41"/>
        <v>596.4</v>
      </c>
      <c r="N269" s="150">
        <f t="shared" si="41"/>
        <v>447.79999999999995</v>
      </c>
      <c r="O269" s="150">
        <f t="shared" si="41"/>
        <v>0</v>
      </c>
      <c r="P269" s="150">
        <f>SUM(L269/D269*100)</f>
        <v>24.287343215507413</v>
      </c>
      <c r="Q269" s="150">
        <f>SUM(L269/H269*100)</f>
        <v>96.755353666450361</v>
      </c>
    </row>
    <row r="270" spans="1:17" ht="16.95" customHeight="1" x14ac:dyDescent="0.25">
      <c r="A270" s="198"/>
      <c r="B270" s="199" t="s">
        <v>275</v>
      </c>
      <c r="C270" s="119" t="s">
        <v>273</v>
      </c>
      <c r="D270" s="120">
        <v>2100</v>
      </c>
      <c r="E270" s="120">
        <v>2082.9</v>
      </c>
      <c r="F270" s="120">
        <v>1512.1</v>
      </c>
      <c r="G270" s="120">
        <v>17.100000000000001</v>
      </c>
      <c r="H270" s="120">
        <v>537.29999999999995</v>
      </c>
      <c r="I270" s="120">
        <v>534.6</v>
      </c>
      <c r="J270" s="120">
        <v>385</v>
      </c>
      <c r="K270" s="120">
        <v>2.7</v>
      </c>
      <c r="L270" s="120">
        <v>517.29999999999995</v>
      </c>
      <c r="M270" s="120">
        <v>517.29999999999995</v>
      </c>
      <c r="N270" s="120">
        <v>375.7</v>
      </c>
      <c r="O270" s="120">
        <v>0</v>
      </c>
      <c r="P270" s="150"/>
      <c r="Q270" s="150"/>
    </row>
    <row r="271" spans="1:17" ht="18.600000000000001" customHeight="1" x14ac:dyDescent="0.25">
      <c r="A271" s="198"/>
      <c r="B271" s="199"/>
      <c r="C271" s="119" t="s">
        <v>261</v>
      </c>
      <c r="D271" s="120">
        <v>60.5</v>
      </c>
      <c r="E271" s="120">
        <v>20.5</v>
      </c>
      <c r="F271" s="120">
        <v>0</v>
      </c>
      <c r="G271" s="120">
        <v>40</v>
      </c>
      <c r="H271" s="120">
        <v>5.4</v>
      </c>
      <c r="I271" s="120">
        <v>5.4</v>
      </c>
      <c r="J271" s="120">
        <v>0</v>
      </c>
      <c r="K271" s="120">
        <v>0</v>
      </c>
      <c r="L271" s="120">
        <v>5.4</v>
      </c>
      <c r="M271" s="120">
        <v>5.4</v>
      </c>
      <c r="N271" s="120">
        <v>0</v>
      </c>
      <c r="O271" s="120">
        <v>0</v>
      </c>
      <c r="P271" s="150"/>
      <c r="Q271" s="150"/>
    </row>
    <row r="272" spans="1:17" ht="17.399999999999999" customHeight="1" x14ac:dyDescent="0.25">
      <c r="A272" s="198"/>
      <c r="B272" s="199"/>
      <c r="C272" s="119" t="s">
        <v>263</v>
      </c>
      <c r="D272" s="120">
        <v>295.10000000000002</v>
      </c>
      <c r="E272" s="120">
        <v>295.10000000000002</v>
      </c>
      <c r="F272" s="120">
        <v>288.8</v>
      </c>
      <c r="G272" s="120">
        <v>0</v>
      </c>
      <c r="H272" s="120">
        <v>73.7</v>
      </c>
      <c r="I272" s="120">
        <v>73.7</v>
      </c>
      <c r="J272" s="120">
        <v>72.099999999999994</v>
      </c>
      <c r="K272" s="120">
        <v>0</v>
      </c>
      <c r="L272" s="120">
        <v>73.7</v>
      </c>
      <c r="M272" s="120">
        <v>73.7</v>
      </c>
      <c r="N272" s="120">
        <v>72.099999999999994</v>
      </c>
      <c r="O272" s="120">
        <v>0</v>
      </c>
      <c r="P272" s="24"/>
      <c r="Q272" s="24"/>
    </row>
    <row r="273" spans="1:17" ht="45" x14ac:dyDescent="0.25">
      <c r="A273" s="148" t="s">
        <v>342</v>
      </c>
      <c r="B273" s="148"/>
      <c r="C273" s="149"/>
      <c r="D273" s="150">
        <f t="shared" ref="D273:O273" si="42">SUBTOTAL(9,D274:D277)</f>
        <v>3014.8</v>
      </c>
      <c r="E273" s="150">
        <f t="shared" si="42"/>
        <v>3001.2</v>
      </c>
      <c r="F273" s="150">
        <f t="shared" si="42"/>
        <v>2591.6999999999998</v>
      </c>
      <c r="G273" s="150">
        <f t="shared" si="42"/>
        <v>13.6</v>
      </c>
      <c r="H273" s="150">
        <f t="shared" si="42"/>
        <v>788.40000000000009</v>
      </c>
      <c r="I273" s="150">
        <f t="shared" si="42"/>
        <v>776.80000000000007</v>
      </c>
      <c r="J273" s="150">
        <f t="shared" si="42"/>
        <v>648.70000000000005</v>
      </c>
      <c r="K273" s="150">
        <f t="shared" si="42"/>
        <v>11.6</v>
      </c>
      <c r="L273" s="150">
        <f t="shared" si="42"/>
        <v>489.8</v>
      </c>
      <c r="M273" s="150">
        <f t="shared" si="42"/>
        <v>481.09999999999997</v>
      </c>
      <c r="N273" s="150">
        <f t="shared" si="42"/>
        <v>389.8</v>
      </c>
      <c r="O273" s="150">
        <f t="shared" si="42"/>
        <v>8.6999999999999993</v>
      </c>
      <c r="P273" s="150">
        <f>SUM(L273/D273*100)</f>
        <v>16.246517181902615</v>
      </c>
      <c r="Q273" s="150">
        <f>SUM(L273/H273*100)</f>
        <v>62.125824454591573</v>
      </c>
    </row>
    <row r="274" spans="1:17" ht="16.95" customHeight="1" x14ac:dyDescent="0.25">
      <c r="A274" s="198"/>
      <c r="B274" s="199" t="s">
        <v>257</v>
      </c>
      <c r="C274" s="119" t="s">
        <v>259</v>
      </c>
      <c r="D274" s="120">
        <v>1314.6</v>
      </c>
      <c r="E274" s="120">
        <v>1314.6</v>
      </c>
      <c r="F274" s="120">
        <v>1271.2</v>
      </c>
      <c r="G274" s="120">
        <v>0</v>
      </c>
      <c r="H274" s="120">
        <v>328.7</v>
      </c>
      <c r="I274" s="120">
        <v>328.7</v>
      </c>
      <c r="J274" s="120">
        <v>317.10000000000002</v>
      </c>
      <c r="K274" s="120">
        <v>0</v>
      </c>
      <c r="L274" s="120">
        <v>191.8</v>
      </c>
      <c r="M274" s="120">
        <v>191.8</v>
      </c>
      <c r="N274" s="120">
        <v>186.7</v>
      </c>
      <c r="O274" s="120">
        <v>0</v>
      </c>
      <c r="P274" s="150"/>
      <c r="Q274" s="150"/>
    </row>
    <row r="275" spans="1:17" ht="17.399999999999999" customHeight="1" x14ac:dyDescent="0.25">
      <c r="A275" s="198"/>
      <c r="B275" s="199"/>
      <c r="C275" s="119" t="s">
        <v>273</v>
      </c>
      <c r="D275" s="120">
        <v>126.4</v>
      </c>
      <c r="E275" s="120">
        <v>126.4</v>
      </c>
      <c r="F275" s="120">
        <v>18.100000000000001</v>
      </c>
      <c r="G275" s="120">
        <v>0</v>
      </c>
      <c r="H275" s="120">
        <v>34.1</v>
      </c>
      <c r="I275" s="120">
        <v>34.1</v>
      </c>
      <c r="J275" s="120">
        <v>5</v>
      </c>
      <c r="K275" s="120">
        <v>0</v>
      </c>
      <c r="L275" s="120">
        <v>28</v>
      </c>
      <c r="M275" s="120">
        <v>28</v>
      </c>
      <c r="N275" s="120">
        <v>3</v>
      </c>
      <c r="O275" s="120">
        <v>0</v>
      </c>
      <c r="P275" s="150"/>
      <c r="Q275" s="150"/>
    </row>
    <row r="276" spans="1:17" ht="15" customHeight="1" x14ac:dyDescent="0.25">
      <c r="A276" s="198"/>
      <c r="B276" s="199"/>
      <c r="C276" s="119" t="s">
        <v>261</v>
      </c>
      <c r="D276" s="120">
        <v>1547.3</v>
      </c>
      <c r="E276" s="120">
        <v>1533.7</v>
      </c>
      <c r="F276" s="120">
        <v>1276.3</v>
      </c>
      <c r="G276" s="120">
        <v>13.6</v>
      </c>
      <c r="H276" s="120">
        <v>418.9</v>
      </c>
      <c r="I276" s="120">
        <v>407.3</v>
      </c>
      <c r="J276" s="120">
        <v>320</v>
      </c>
      <c r="K276" s="120">
        <v>11.6</v>
      </c>
      <c r="L276" s="120">
        <v>263.3</v>
      </c>
      <c r="M276" s="120">
        <v>254.6</v>
      </c>
      <c r="N276" s="120">
        <v>193.5</v>
      </c>
      <c r="O276" s="120">
        <v>8.6999999999999993</v>
      </c>
      <c r="P276" s="150"/>
      <c r="Q276" s="150"/>
    </row>
    <row r="277" spans="1:17" ht="16.95" customHeight="1" x14ac:dyDescent="0.25">
      <c r="A277" s="198"/>
      <c r="B277" s="199"/>
      <c r="C277" s="119" t="s">
        <v>263</v>
      </c>
      <c r="D277" s="120">
        <v>26.5</v>
      </c>
      <c r="E277" s="120">
        <v>26.5</v>
      </c>
      <c r="F277" s="120">
        <v>26.1</v>
      </c>
      <c r="G277" s="120">
        <v>0</v>
      </c>
      <c r="H277" s="120">
        <v>6.7</v>
      </c>
      <c r="I277" s="120">
        <v>6.7</v>
      </c>
      <c r="J277" s="120">
        <v>6.6</v>
      </c>
      <c r="K277" s="120">
        <v>0</v>
      </c>
      <c r="L277" s="120">
        <v>6.7</v>
      </c>
      <c r="M277" s="120">
        <v>6.7</v>
      </c>
      <c r="N277" s="120">
        <v>6.6</v>
      </c>
      <c r="O277" s="120">
        <v>0</v>
      </c>
      <c r="P277" s="150"/>
      <c r="Q277" s="150"/>
    </row>
    <row r="278" spans="1:17" x14ac:dyDescent="0.25">
      <c r="A278" s="148" t="s">
        <v>343</v>
      </c>
      <c r="B278" s="148"/>
      <c r="C278" s="149"/>
      <c r="D278" s="150">
        <f t="shared" ref="D278:O278" si="43">SUBTOTAL(9,D279:D279)</f>
        <v>757.6</v>
      </c>
      <c r="E278" s="150">
        <f t="shared" si="43"/>
        <v>114</v>
      </c>
      <c r="F278" s="150">
        <f t="shared" si="43"/>
        <v>0</v>
      </c>
      <c r="G278" s="150">
        <f t="shared" si="43"/>
        <v>643.6</v>
      </c>
      <c r="H278" s="150">
        <f t="shared" si="43"/>
        <v>189.5</v>
      </c>
      <c r="I278" s="150">
        <f t="shared" si="43"/>
        <v>28.5</v>
      </c>
      <c r="J278" s="150">
        <f t="shared" si="43"/>
        <v>0</v>
      </c>
      <c r="K278" s="150">
        <f t="shared" si="43"/>
        <v>161</v>
      </c>
      <c r="L278" s="150">
        <f t="shared" si="43"/>
        <v>188.6</v>
      </c>
      <c r="M278" s="150">
        <f t="shared" si="43"/>
        <v>27.7</v>
      </c>
      <c r="N278" s="150">
        <f t="shared" si="43"/>
        <v>0</v>
      </c>
      <c r="O278" s="150">
        <f t="shared" si="43"/>
        <v>160.9</v>
      </c>
      <c r="P278" s="150">
        <f>SUM(L278/D278*100)</f>
        <v>24.894403379091866</v>
      </c>
      <c r="Q278" s="150">
        <f>SUM(L278/H278*100)</f>
        <v>99.525065963060683</v>
      </c>
    </row>
    <row r="279" spans="1:17" ht="54" customHeight="1" x14ac:dyDescent="0.25">
      <c r="A279" s="151"/>
      <c r="B279" s="151" t="s">
        <v>308</v>
      </c>
      <c r="C279" s="119" t="s">
        <v>261</v>
      </c>
      <c r="D279" s="120">
        <v>757.6</v>
      </c>
      <c r="E279" s="120">
        <v>114</v>
      </c>
      <c r="F279" s="120">
        <v>0</v>
      </c>
      <c r="G279" s="120">
        <v>643.6</v>
      </c>
      <c r="H279" s="120">
        <v>189.5</v>
      </c>
      <c r="I279" s="120">
        <v>28.5</v>
      </c>
      <c r="J279" s="120">
        <v>0</v>
      </c>
      <c r="K279" s="120">
        <v>161</v>
      </c>
      <c r="L279" s="120">
        <v>188.6</v>
      </c>
      <c r="M279" s="120">
        <v>27.7</v>
      </c>
      <c r="N279" s="120">
        <v>0</v>
      </c>
      <c r="O279" s="120">
        <v>160.9</v>
      </c>
      <c r="P279" s="150"/>
      <c r="Q279" s="150"/>
    </row>
    <row r="280" spans="1:17" x14ac:dyDescent="0.25">
      <c r="A280" s="207" t="s">
        <v>286</v>
      </c>
      <c r="B280" s="148"/>
      <c r="C280" s="149"/>
      <c r="D280" s="150">
        <f t="shared" ref="D280:O280" si="44">SUBTOTAL(9,D281:D282)</f>
        <v>399.6</v>
      </c>
      <c r="E280" s="150">
        <f t="shared" si="44"/>
        <v>326.60000000000002</v>
      </c>
      <c r="F280" s="150">
        <f t="shared" si="44"/>
        <v>244</v>
      </c>
      <c r="G280" s="150">
        <f t="shared" si="44"/>
        <v>73</v>
      </c>
      <c r="H280" s="150">
        <f t="shared" si="44"/>
        <v>73.400000000000006</v>
      </c>
      <c r="I280" s="150">
        <f t="shared" si="44"/>
        <v>73.400000000000006</v>
      </c>
      <c r="J280" s="150">
        <f t="shared" si="44"/>
        <v>61</v>
      </c>
      <c r="K280" s="150">
        <f t="shared" si="44"/>
        <v>0</v>
      </c>
      <c r="L280" s="150">
        <f t="shared" si="44"/>
        <v>60.5</v>
      </c>
      <c r="M280" s="150">
        <f t="shared" si="44"/>
        <v>60.5</v>
      </c>
      <c r="N280" s="150">
        <f t="shared" si="44"/>
        <v>54.7</v>
      </c>
      <c r="O280" s="150">
        <f t="shared" si="44"/>
        <v>0</v>
      </c>
      <c r="P280" s="150">
        <f>SUM(L280/D280*100)</f>
        <v>15.14014014014014</v>
      </c>
      <c r="Q280" s="150">
        <f>SUM(L280/H280*100)</f>
        <v>82.425068119890994</v>
      </c>
    </row>
    <row r="281" spans="1:17" ht="16.95" customHeight="1" x14ac:dyDescent="0.25">
      <c r="A281" s="207"/>
      <c r="B281" s="199" t="s">
        <v>275</v>
      </c>
      <c r="C281" s="119" t="s">
        <v>273</v>
      </c>
      <c r="D281" s="120">
        <v>1</v>
      </c>
      <c r="E281" s="120">
        <v>1</v>
      </c>
      <c r="F281" s="120">
        <v>0</v>
      </c>
      <c r="G281" s="120">
        <v>0</v>
      </c>
      <c r="H281" s="120">
        <v>0.2</v>
      </c>
      <c r="I281" s="120">
        <v>0.2</v>
      </c>
      <c r="J281" s="120">
        <v>0</v>
      </c>
      <c r="K281" s="120">
        <v>0</v>
      </c>
      <c r="L281" s="120">
        <v>0</v>
      </c>
      <c r="M281" s="120">
        <v>0</v>
      </c>
      <c r="N281" s="120">
        <v>0</v>
      </c>
      <c r="O281" s="120">
        <v>0</v>
      </c>
      <c r="P281" s="150"/>
      <c r="Q281" s="150"/>
    </row>
    <row r="282" spans="1:17" ht="18" customHeight="1" x14ac:dyDescent="0.25">
      <c r="A282" s="207"/>
      <c r="B282" s="199"/>
      <c r="C282" s="119" t="s">
        <v>261</v>
      </c>
      <c r="D282" s="120">
        <v>398.6</v>
      </c>
      <c r="E282" s="120">
        <v>325.60000000000002</v>
      </c>
      <c r="F282" s="120">
        <v>244</v>
      </c>
      <c r="G282" s="120">
        <v>73</v>
      </c>
      <c r="H282" s="120">
        <v>73.2</v>
      </c>
      <c r="I282" s="120">
        <v>73.2</v>
      </c>
      <c r="J282" s="120">
        <v>61</v>
      </c>
      <c r="K282" s="120">
        <v>0</v>
      </c>
      <c r="L282" s="120">
        <v>60.5</v>
      </c>
      <c r="M282" s="120">
        <v>60.5</v>
      </c>
      <c r="N282" s="120">
        <v>54.7</v>
      </c>
      <c r="O282" s="120">
        <v>0</v>
      </c>
      <c r="P282" s="150"/>
      <c r="Q282" s="150"/>
    </row>
    <row r="283" spans="1:17" x14ac:dyDescent="0.25">
      <c r="A283" s="148" t="s">
        <v>287</v>
      </c>
      <c r="B283" s="148"/>
      <c r="C283" s="149"/>
      <c r="D283" s="150">
        <f t="shared" ref="D283:O283" si="45">SUBTOTAL(9,D284:D284)</f>
        <v>127.6</v>
      </c>
      <c r="E283" s="150">
        <f t="shared" si="45"/>
        <v>14.4</v>
      </c>
      <c r="F283" s="150">
        <f t="shared" si="45"/>
        <v>0</v>
      </c>
      <c r="G283" s="150">
        <f t="shared" si="45"/>
        <v>113.2</v>
      </c>
      <c r="H283" s="150">
        <f t="shared" si="45"/>
        <v>32</v>
      </c>
      <c r="I283" s="150">
        <f t="shared" si="45"/>
        <v>3.6</v>
      </c>
      <c r="J283" s="150">
        <f t="shared" si="45"/>
        <v>0</v>
      </c>
      <c r="K283" s="150">
        <f t="shared" si="45"/>
        <v>28.4</v>
      </c>
      <c r="L283" s="150">
        <f t="shared" si="45"/>
        <v>30.9</v>
      </c>
      <c r="M283" s="150">
        <f t="shared" si="45"/>
        <v>2.6</v>
      </c>
      <c r="N283" s="150">
        <f t="shared" si="45"/>
        <v>0</v>
      </c>
      <c r="O283" s="150">
        <f t="shared" si="45"/>
        <v>28.3</v>
      </c>
      <c r="P283" s="150">
        <f>SUM(L283/D283*100)</f>
        <v>24.21630094043887</v>
      </c>
      <c r="Q283" s="150">
        <f>SUM(L283/H283*100)</f>
        <v>96.5625</v>
      </c>
    </row>
    <row r="284" spans="1:17" ht="45" x14ac:dyDescent="0.25">
      <c r="A284" s="151"/>
      <c r="B284" s="151" t="s">
        <v>308</v>
      </c>
      <c r="C284" s="119" t="s">
        <v>261</v>
      </c>
      <c r="D284" s="120">
        <v>127.6</v>
      </c>
      <c r="E284" s="120">
        <v>14.4</v>
      </c>
      <c r="F284" s="120">
        <v>0</v>
      </c>
      <c r="G284" s="120">
        <v>113.2</v>
      </c>
      <c r="H284" s="120">
        <v>32</v>
      </c>
      <c r="I284" s="120">
        <v>3.6</v>
      </c>
      <c r="J284" s="120">
        <v>0</v>
      </c>
      <c r="K284" s="120">
        <v>28.4</v>
      </c>
      <c r="L284" s="120">
        <v>30.9</v>
      </c>
      <c r="M284" s="120">
        <v>2.6</v>
      </c>
      <c r="N284" s="120">
        <v>0</v>
      </c>
      <c r="O284" s="120">
        <v>28.3</v>
      </c>
      <c r="P284" s="150"/>
      <c r="Q284" s="150"/>
    </row>
    <row r="285" spans="1:17" ht="30" x14ac:dyDescent="0.25">
      <c r="A285" s="148" t="s">
        <v>240</v>
      </c>
      <c r="B285" s="148"/>
      <c r="C285" s="149"/>
      <c r="D285" s="150">
        <f t="shared" ref="D285:O285" si="46">SUBTOTAL(9,D286:D289)</f>
        <v>4086.6000000000004</v>
      </c>
      <c r="E285" s="150">
        <f t="shared" si="46"/>
        <v>4086.6000000000004</v>
      </c>
      <c r="F285" s="150">
        <f t="shared" si="46"/>
        <v>3494.0000000000005</v>
      </c>
      <c r="G285" s="150">
        <f t="shared" si="46"/>
        <v>0</v>
      </c>
      <c r="H285" s="150">
        <f t="shared" si="46"/>
        <v>1022.3</v>
      </c>
      <c r="I285" s="150">
        <f t="shared" si="46"/>
        <v>1022.3</v>
      </c>
      <c r="J285" s="150">
        <f t="shared" si="46"/>
        <v>873.60000000000014</v>
      </c>
      <c r="K285" s="150">
        <f t="shared" si="46"/>
        <v>0</v>
      </c>
      <c r="L285" s="150">
        <f t="shared" si="46"/>
        <v>611.70000000000005</v>
      </c>
      <c r="M285" s="150">
        <f t="shared" si="46"/>
        <v>611.70000000000005</v>
      </c>
      <c r="N285" s="150">
        <f t="shared" si="46"/>
        <v>522.29999999999995</v>
      </c>
      <c r="O285" s="150">
        <f t="shared" si="46"/>
        <v>0</v>
      </c>
      <c r="P285" s="150">
        <f>SUM(L285/D285*100)</f>
        <v>14.968433416532081</v>
      </c>
      <c r="Q285" s="150">
        <f>SUM(L285/H285*100)</f>
        <v>59.835664677687575</v>
      </c>
    </row>
    <row r="286" spans="1:17" ht="15.6" customHeight="1" x14ac:dyDescent="0.25">
      <c r="A286" s="198"/>
      <c r="B286" s="199" t="s">
        <v>257</v>
      </c>
      <c r="C286" s="119" t="s">
        <v>259</v>
      </c>
      <c r="D286" s="120">
        <v>2142.8000000000002</v>
      </c>
      <c r="E286" s="120">
        <v>2142.8000000000002</v>
      </c>
      <c r="F286" s="120">
        <v>2060.5</v>
      </c>
      <c r="G286" s="120">
        <v>0</v>
      </c>
      <c r="H286" s="120">
        <v>537.6</v>
      </c>
      <c r="I286" s="120">
        <v>537.6</v>
      </c>
      <c r="J286" s="120">
        <v>515.20000000000005</v>
      </c>
      <c r="K286" s="120">
        <v>0</v>
      </c>
      <c r="L286" s="120">
        <v>332.1</v>
      </c>
      <c r="M286" s="120">
        <v>332.1</v>
      </c>
      <c r="N286" s="120">
        <v>318.89999999999998</v>
      </c>
      <c r="O286" s="120">
        <v>0</v>
      </c>
      <c r="P286" s="150"/>
      <c r="Q286" s="150"/>
    </row>
    <row r="287" spans="1:17" ht="15.6" customHeight="1" x14ac:dyDescent="0.25">
      <c r="A287" s="198"/>
      <c r="B287" s="199"/>
      <c r="C287" s="119" t="s">
        <v>273</v>
      </c>
      <c r="D287" s="120">
        <v>291.3</v>
      </c>
      <c r="E287" s="120">
        <v>291.3</v>
      </c>
      <c r="F287" s="120">
        <v>32.799999999999997</v>
      </c>
      <c r="G287" s="120">
        <v>0</v>
      </c>
      <c r="H287" s="120">
        <v>67.3</v>
      </c>
      <c r="I287" s="120">
        <v>67.3</v>
      </c>
      <c r="J287" s="120">
        <v>8.1999999999999993</v>
      </c>
      <c r="K287" s="120">
        <v>0</v>
      </c>
      <c r="L287" s="120">
        <v>41.8</v>
      </c>
      <c r="M287" s="120">
        <v>41.8</v>
      </c>
      <c r="N287" s="120">
        <v>4</v>
      </c>
      <c r="O287" s="120">
        <v>0</v>
      </c>
      <c r="P287" s="150"/>
      <c r="Q287" s="150"/>
    </row>
    <row r="288" spans="1:17" ht="18.600000000000001" customHeight="1" x14ac:dyDescent="0.25">
      <c r="A288" s="198"/>
      <c r="B288" s="199"/>
      <c r="C288" s="119" t="s">
        <v>261</v>
      </c>
      <c r="D288" s="120">
        <v>1602.9</v>
      </c>
      <c r="E288" s="120">
        <v>1602.9</v>
      </c>
      <c r="F288" s="120">
        <v>1351.8</v>
      </c>
      <c r="G288" s="120">
        <v>0</v>
      </c>
      <c r="H288" s="120">
        <v>405</v>
      </c>
      <c r="I288" s="120">
        <v>405</v>
      </c>
      <c r="J288" s="120">
        <v>338</v>
      </c>
      <c r="K288" s="120">
        <v>0</v>
      </c>
      <c r="L288" s="120">
        <v>228</v>
      </c>
      <c r="M288" s="120">
        <v>228</v>
      </c>
      <c r="N288" s="120">
        <v>189.7</v>
      </c>
      <c r="O288" s="120">
        <v>0</v>
      </c>
      <c r="P288" s="150"/>
      <c r="Q288" s="150"/>
    </row>
    <row r="289" spans="1:17" ht="17.399999999999999" customHeight="1" x14ac:dyDescent="0.25">
      <c r="A289" s="198"/>
      <c r="B289" s="199"/>
      <c r="C289" s="119" t="s">
        <v>263</v>
      </c>
      <c r="D289" s="120">
        <v>49.6</v>
      </c>
      <c r="E289" s="120">
        <v>49.6</v>
      </c>
      <c r="F289" s="120">
        <v>48.9</v>
      </c>
      <c r="G289" s="120">
        <v>0</v>
      </c>
      <c r="H289" s="120">
        <v>12.4</v>
      </c>
      <c r="I289" s="120">
        <v>12.4</v>
      </c>
      <c r="J289" s="120">
        <v>12.2</v>
      </c>
      <c r="K289" s="120">
        <v>0</v>
      </c>
      <c r="L289" s="120">
        <v>9.8000000000000007</v>
      </c>
      <c r="M289" s="120">
        <v>9.8000000000000007</v>
      </c>
      <c r="N289" s="120">
        <v>9.6999999999999993</v>
      </c>
      <c r="O289" s="120">
        <v>0</v>
      </c>
      <c r="P289" s="150"/>
      <c r="Q289" s="150"/>
    </row>
    <row r="290" spans="1:17" ht="15.9" customHeight="1" x14ac:dyDescent="0.3">
      <c r="A290" s="203" t="s">
        <v>83</v>
      </c>
      <c r="B290" s="204"/>
      <c r="C290" s="205"/>
      <c r="D290" s="161">
        <f t="shared" ref="D290:O290" si="47">SUBTOTAL(9,D9:D289)</f>
        <v>202133.70000000007</v>
      </c>
      <c r="E290" s="161">
        <f t="shared" si="47"/>
        <v>154265.60000000001</v>
      </c>
      <c r="F290" s="161">
        <f t="shared" si="47"/>
        <v>90887.400000000009</v>
      </c>
      <c r="G290" s="161">
        <f t="shared" si="47"/>
        <v>47868.1</v>
      </c>
      <c r="H290" s="161">
        <f t="shared" si="47"/>
        <v>50980.999999999993</v>
      </c>
      <c r="I290" s="161">
        <f t="shared" si="47"/>
        <v>41068.299999999981</v>
      </c>
      <c r="J290" s="161">
        <f t="shared" si="47"/>
        <v>22104.69999999999</v>
      </c>
      <c r="K290" s="161">
        <f t="shared" si="47"/>
        <v>9912.7000000000007</v>
      </c>
      <c r="L290" s="161">
        <f t="shared" si="47"/>
        <v>32064.30000000001</v>
      </c>
      <c r="M290" s="161">
        <f t="shared" si="47"/>
        <v>27528.900000000016</v>
      </c>
      <c r="N290" s="161">
        <f t="shared" si="47"/>
        <v>15136.999999999993</v>
      </c>
      <c r="O290" s="161">
        <f t="shared" si="47"/>
        <v>4535.3999999999996</v>
      </c>
      <c r="P290" s="163">
        <f t="shared" ref="P290" si="48">SUM(L290/D290*100)</f>
        <v>15.862916475580272</v>
      </c>
      <c r="Q290" s="163">
        <f t="shared" ref="Q290" si="49">SUM(L290/H290*100)</f>
        <v>62.894607795060928</v>
      </c>
    </row>
    <row r="292" spans="1:17" x14ac:dyDescent="0.25">
      <c r="D292" s="121"/>
      <c r="E292" s="121"/>
      <c r="F292" s="152"/>
      <c r="G292" s="152"/>
      <c r="H292" s="152"/>
      <c r="I292" s="121"/>
      <c r="J292" s="121"/>
      <c r="K292" s="121"/>
      <c r="L292" s="121"/>
      <c r="M292" s="121"/>
      <c r="N292" s="121"/>
      <c r="O292" s="121"/>
    </row>
  </sheetData>
  <sheetProtection selectLockedCells="1"/>
  <mergeCells count="117">
    <mergeCell ref="B167:B169"/>
    <mergeCell ref="A171:A173"/>
    <mergeCell ref="B171:B173"/>
    <mergeCell ref="B260:B261"/>
    <mergeCell ref="A206:A211"/>
    <mergeCell ref="B206:B210"/>
    <mergeCell ref="A213:A215"/>
    <mergeCell ref="A10:A69"/>
    <mergeCell ref="A194:A197"/>
    <mergeCell ref="B194:B197"/>
    <mergeCell ref="A199:A204"/>
    <mergeCell ref="B199:B202"/>
    <mergeCell ref="A179:A181"/>
    <mergeCell ref="B179:B181"/>
    <mergeCell ref="A183:A186"/>
    <mergeCell ref="B183:B186"/>
    <mergeCell ref="A188:A192"/>
    <mergeCell ref="B188:B192"/>
    <mergeCell ref="A83:A87"/>
    <mergeCell ref="B83:B87"/>
    <mergeCell ref="A89:A93"/>
    <mergeCell ref="B89:B93"/>
    <mergeCell ref="B95:B98"/>
    <mergeCell ref="A96:A98"/>
    <mergeCell ref="A71:A75"/>
    <mergeCell ref="B72:B74"/>
    <mergeCell ref="B33:B38"/>
    <mergeCell ref="A290:C290"/>
    <mergeCell ref="P3:Q3"/>
    <mergeCell ref="A265:A268"/>
    <mergeCell ref="B266:B268"/>
    <mergeCell ref="A270:A272"/>
    <mergeCell ref="B270:B272"/>
    <mergeCell ref="A274:A277"/>
    <mergeCell ref="B274:B277"/>
    <mergeCell ref="A280:A282"/>
    <mergeCell ref="B281:B282"/>
    <mergeCell ref="A286:A289"/>
    <mergeCell ref="B286:B289"/>
    <mergeCell ref="B246:B248"/>
    <mergeCell ref="A251:A252"/>
    <mergeCell ref="B251:B252"/>
    <mergeCell ref="A254:A255"/>
    <mergeCell ref="B254:B255"/>
    <mergeCell ref="A257:A258"/>
    <mergeCell ref="B257:B258"/>
    <mergeCell ref="A260:A261"/>
    <mergeCell ref="A167:A169"/>
    <mergeCell ref="G6:G7"/>
    <mergeCell ref="I6:J6"/>
    <mergeCell ref="K6:K7"/>
    <mergeCell ref="M6:N6"/>
    <mergeCell ref="O6:O7"/>
    <mergeCell ref="B39:B47"/>
    <mergeCell ref="B48:B56"/>
    <mergeCell ref="B57:B58"/>
    <mergeCell ref="B60:B69"/>
    <mergeCell ref="A129:A133"/>
    <mergeCell ref="B129:B133"/>
    <mergeCell ref="P1:Q1"/>
    <mergeCell ref="A2:O2"/>
    <mergeCell ref="A3:M3"/>
    <mergeCell ref="A4:A7"/>
    <mergeCell ref="B18:B23"/>
    <mergeCell ref="B24:B32"/>
    <mergeCell ref="B4:B7"/>
    <mergeCell ref="C4:C7"/>
    <mergeCell ref="D4:G4"/>
    <mergeCell ref="H4:K4"/>
    <mergeCell ref="B10:B17"/>
    <mergeCell ref="L4:O4"/>
    <mergeCell ref="P4:Q4"/>
    <mergeCell ref="D5:D7"/>
    <mergeCell ref="E5:G5"/>
    <mergeCell ref="H5:H7"/>
    <mergeCell ref="I5:K5"/>
    <mergeCell ref="L5:L7"/>
    <mergeCell ref="M5:O5"/>
    <mergeCell ref="P5:P7"/>
    <mergeCell ref="Q5:Q7"/>
    <mergeCell ref="E6:F6"/>
    <mergeCell ref="B77:B81"/>
    <mergeCell ref="A106:A110"/>
    <mergeCell ref="B106:B110"/>
    <mergeCell ref="A112:A116"/>
    <mergeCell ref="B112:B116"/>
    <mergeCell ref="A118:A122"/>
    <mergeCell ref="B118:B122"/>
    <mergeCell ref="A124:A127"/>
    <mergeCell ref="B124:B127"/>
    <mergeCell ref="B100:B104"/>
    <mergeCell ref="A101:A104"/>
    <mergeCell ref="A77:A81"/>
    <mergeCell ref="A231:A238"/>
    <mergeCell ref="B231:B237"/>
    <mergeCell ref="A240:A243"/>
    <mergeCell ref="B240:B243"/>
    <mergeCell ref="A245:A249"/>
    <mergeCell ref="A135:A138"/>
    <mergeCell ref="B135:B138"/>
    <mergeCell ref="A140:A144"/>
    <mergeCell ref="B140:B144"/>
    <mergeCell ref="A146:A150"/>
    <mergeCell ref="B146:B150"/>
    <mergeCell ref="A152:A156"/>
    <mergeCell ref="B152:B156"/>
    <mergeCell ref="A158:A162"/>
    <mergeCell ref="B214:B215"/>
    <mergeCell ref="A217:A219"/>
    <mergeCell ref="B217:B219"/>
    <mergeCell ref="A221:A223"/>
    <mergeCell ref="B221:B223"/>
    <mergeCell ref="A225:A229"/>
    <mergeCell ref="B225:B227"/>
    <mergeCell ref="B158:B162"/>
    <mergeCell ref="A164:A165"/>
    <mergeCell ref="B164:B165"/>
  </mergeCells>
  <conditionalFormatting sqref="D290">
    <cfRule type="cellIs" dxfId="3" priority="1" stopIfTrue="1" operator="equal">
      <formula>0</formula>
    </cfRule>
  </conditionalFormatting>
  <conditionalFormatting sqref="H290 L290">
    <cfRule type="cellIs" dxfId="2" priority="2" stopIfTrue="1" operator="equal">
      <formula>0</formula>
    </cfRule>
  </conditionalFormatting>
  <pageMargins left="0" right="0" top="0" bottom="0" header="0" footer="0"/>
  <pageSetup paperSize="9" scale="68" fitToHeight="0" orientation="landscape" horizontalDpi="300" verticalDpi="300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1"/>
  <sheetViews>
    <sheetView showZeros="0" zoomScaleNormal="100" workbookViewId="0"/>
  </sheetViews>
  <sheetFormatPr defaultColWidth="13.33203125" defaultRowHeight="15" x14ac:dyDescent="0.25"/>
  <cols>
    <col min="1" max="1" width="8.33203125" style="9" customWidth="1"/>
    <col min="2" max="2" width="22.5546875" style="9" customWidth="1"/>
    <col min="3" max="3" width="12.109375" style="9" customWidth="1"/>
    <col min="4" max="4" width="10.77734375" style="9" customWidth="1"/>
    <col min="5" max="5" width="13" style="9" customWidth="1"/>
    <col min="6" max="6" width="9.6640625" style="9" customWidth="1"/>
    <col min="7" max="7" width="11.77734375" style="9" customWidth="1"/>
    <col min="8" max="8" width="10.77734375" style="9" customWidth="1"/>
    <col min="9" max="9" width="13" style="9" customWidth="1"/>
    <col min="10" max="10" width="9.109375" style="9" customWidth="1"/>
    <col min="11" max="11" width="10.44140625" style="9" customWidth="1"/>
    <col min="12" max="12" width="10.21875" style="9" customWidth="1"/>
    <col min="13" max="13" width="13" style="9" customWidth="1"/>
    <col min="14" max="14" width="8.88671875" style="9" customWidth="1"/>
    <col min="15" max="15" width="8.6640625" style="9" customWidth="1"/>
    <col min="16" max="16" width="12.33203125" style="9" customWidth="1"/>
    <col min="17" max="16384" width="13.33203125" style="9"/>
  </cols>
  <sheetData>
    <row r="1" spans="1:16" x14ac:dyDescent="0.25">
      <c r="O1" s="184" t="s">
        <v>305</v>
      </c>
      <c r="P1" s="184"/>
    </row>
    <row r="2" spans="1:16" ht="15.6" x14ac:dyDescent="0.3">
      <c r="A2" s="168" t="s">
        <v>344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6" ht="15.6" x14ac:dyDescent="0.3">
      <c r="A3" s="85"/>
      <c r="B3" s="85"/>
      <c r="C3" s="85"/>
      <c r="D3" s="85"/>
      <c r="E3" s="85"/>
      <c r="F3" s="85"/>
      <c r="G3" s="85"/>
      <c r="H3" s="85"/>
      <c r="I3" s="117"/>
      <c r="J3" s="117"/>
      <c r="K3" s="126"/>
      <c r="L3" s="126"/>
      <c r="M3" s="126"/>
      <c r="N3" s="126"/>
    </row>
    <row r="4" spans="1:16" ht="15.6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117"/>
      <c r="P4" s="9" t="s">
        <v>366</v>
      </c>
    </row>
    <row r="5" spans="1:16" ht="15" customHeight="1" x14ac:dyDescent="0.25">
      <c r="A5" s="198" t="s">
        <v>346</v>
      </c>
      <c r="B5" s="198" t="s">
        <v>347</v>
      </c>
      <c r="C5" s="198" t="s">
        <v>153</v>
      </c>
      <c r="D5" s="198"/>
      <c r="E5" s="198"/>
      <c r="F5" s="198"/>
      <c r="G5" s="198" t="s">
        <v>322</v>
      </c>
      <c r="H5" s="198"/>
      <c r="I5" s="198"/>
      <c r="J5" s="198"/>
      <c r="K5" s="198" t="s">
        <v>13</v>
      </c>
      <c r="L5" s="198"/>
      <c r="M5" s="198"/>
      <c r="N5" s="198"/>
      <c r="O5" s="201" t="s">
        <v>248</v>
      </c>
      <c r="P5" s="201"/>
    </row>
    <row r="6" spans="1:16" ht="15" customHeight="1" x14ac:dyDescent="0.25">
      <c r="A6" s="198"/>
      <c r="B6" s="198"/>
      <c r="C6" s="198" t="s">
        <v>249</v>
      </c>
      <c r="D6" s="198" t="s">
        <v>250</v>
      </c>
      <c r="E6" s="198"/>
      <c r="F6" s="198"/>
      <c r="G6" s="198" t="s">
        <v>249</v>
      </c>
      <c r="H6" s="198" t="s">
        <v>250</v>
      </c>
      <c r="I6" s="198"/>
      <c r="J6" s="198"/>
      <c r="K6" s="198" t="s">
        <v>249</v>
      </c>
      <c r="L6" s="198" t="s">
        <v>250</v>
      </c>
      <c r="M6" s="198"/>
      <c r="N6" s="198"/>
      <c r="O6" s="202" t="s">
        <v>251</v>
      </c>
      <c r="P6" s="202" t="s">
        <v>252</v>
      </c>
    </row>
    <row r="7" spans="1:16" ht="30" customHeight="1" x14ac:dyDescent="0.25">
      <c r="A7" s="198"/>
      <c r="B7" s="198"/>
      <c r="C7" s="198"/>
      <c r="D7" s="198" t="s">
        <v>253</v>
      </c>
      <c r="E7" s="198"/>
      <c r="F7" s="198" t="s">
        <v>254</v>
      </c>
      <c r="G7" s="198"/>
      <c r="H7" s="198" t="s">
        <v>253</v>
      </c>
      <c r="I7" s="198"/>
      <c r="J7" s="198" t="s">
        <v>254</v>
      </c>
      <c r="K7" s="198"/>
      <c r="L7" s="198" t="s">
        <v>253</v>
      </c>
      <c r="M7" s="198"/>
      <c r="N7" s="198" t="s">
        <v>254</v>
      </c>
      <c r="O7" s="202"/>
      <c r="P7" s="202"/>
    </row>
    <row r="8" spans="1:16" ht="35.4" customHeight="1" x14ac:dyDescent="0.25">
      <c r="A8" s="198"/>
      <c r="B8" s="198"/>
      <c r="C8" s="198"/>
      <c r="D8" s="14" t="s">
        <v>249</v>
      </c>
      <c r="E8" s="14" t="s">
        <v>255</v>
      </c>
      <c r="F8" s="198"/>
      <c r="G8" s="198"/>
      <c r="H8" s="14" t="s">
        <v>249</v>
      </c>
      <c r="I8" s="14" t="s">
        <v>255</v>
      </c>
      <c r="J8" s="198"/>
      <c r="K8" s="198"/>
      <c r="L8" s="14" t="s">
        <v>249</v>
      </c>
      <c r="M8" s="14" t="s">
        <v>255</v>
      </c>
      <c r="N8" s="198"/>
      <c r="O8" s="202"/>
      <c r="P8" s="202"/>
    </row>
    <row r="9" spans="1:16" ht="31.95" customHeight="1" x14ac:dyDescent="0.25">
      <c r="A9" s="119" t="s">
        <v>289</v>
      </c>
      <c r="B9" s="119" t="s">
        <v>290</v>
      </c>
      <c r="C9" s="120">
        <v>91957.4</v>
      </c>
      <c r="D9" s="120">
        <v>79924</v>
      </c>
      <c r="E9" s="120">
        <v>58236.800000000003</v>
      </c>
      <c r="F9" s="120">
        <v>12033.4</v>
      </c>
      <c r="G9" s="120">
        <v>22711.1</v>
      </c>
      <c r="H9" s="120">
        <v>20993</v>
      </c>
      <c r="I9" s="120">
        <v>14407.6</v>
      </c>
      <c r="J9" s="120">
        <v>1718.1</v>
      </c>
      <c r="K9" s="120">
        <v>14535.6</v>
      </c>
      <c r="L9" s="120">
        <v>13878</v>
      </c>
      <c r="M9" s="120">
        <v>9457.7999999999993</v>
      </c>
      <c r="N9" s="120">
        <v>657.6</v>
      </c>
      <c r="O9" s="150">
        <f>SUM(K9/C9*100)</f>
        <v>15.806884492167026</v>
      </c>
      <c r="P9" s="150">
        <f>SUM(K9/G9*100)</f>
        <v>64.002183954101739</v>
      </c>
    </row>
    <row r="10" spans="1:16" ht="45" x14ac:dyDescent="0.25">
      <c r="A10" s="119" t="s">
        <v>291</v>
      </c>
      <c r="B10" s="119" t="s">
        <v>292</v>
      </c>
      <c r="C10" s="120">
        <v>5486.9</v>
      </c>
      <c r="D10" s="120">
        <v>2077.6999999999998</v>
      </c>
      <c r="E10" s="120">
        <v>250.5</v>
      </c>
      <c r="F10" s="120">
        <v>3409.2</v>
      </c>
      <c r="G10" s="120">
        <v>1228.5</v>
      </c>
      <c r="H10" s="120">
        <v>551</v>
      </c>
      <c r="I10" s="120">
        <v>67.3</v>
      </c>
      <c r="J10" s="120">
        <v>677.5</v>
      </c>
      <c r="K10" s="120">
        <v>566.4</v>
      </c>
      <c r="L10" s="120">
        <v>185.6</v>
      </c>
      <c r="M10" s="120">
        <v>38.799999999999997</v>
      </c>
      <c r="N10" s="120">
        <v>380.8</v>
      </c>
      <c r="O10" s="150">
        <f t="shared" ref="O10:O18" si="0">SUM(K10/C10*100)</f>
        <v>10.322768776540487</v>
      </c>
      <c r="P10" s="150">
        <f t="shared" ref="P10:P18" si="1">SUM(K10/G10*100)</f>
        <v>46.105006105006105</v>
      </c>
    </row>
    <row r="11" spans="1:16" ht="37.200000000000003" customHeight="1" x14ac:dyDescent="0.25">
      <c r="A11" s="119" t="s">
        <v>293</v>
      </c>
      <c r="B11" s="119" t="s">
        <v>294</v>
      </c>
      <c r="C11" s="120">
        <v>7821.5</v>
      </c>
      <c r="D11" s="120">
        <v>7066.5</v>
      </c>
      <c r="E11" s="120">
        <v>1343</v>
      </c>
      <c r="F11" s="120">
        <v>755</v>
      </c>
      <c r="G11" s="120">
        <v>2066.9</v>
      </c>
      <c r="H11" s="120">
        <v>1726.9</v>
      </c>
      <c r="I11" s="120">
        <v>282.60000000000002</v>
      </c>
      <c r="J11" s="120">
        <v>340</v>
      </c>
      <c r="K11" s="120">
        <v>1240.5</v>
      </c>
      <c r="L11" s="120">
        <v>1136.3</v>
      </c>
      <c r="M11" s="120">
        <v>189.2</v>
      </c>
      <c r="N11" s="120">
        <v>104.2</v>
      </c>
      <c r="O11" s="150">
        <f t="shared" si="0"/>
        <v>15.860129131240811</v>
      </c>
      <c r="P11" s="150">
        <f t="shared" si="1"/>
        <v>60.017417388359377</v>
      </c>
    </row>
    <row r="12" spans="1:16" ht="30.6" customHeight="1" x14ac:dyDescent="0.25">
      <c r="A12" s="119" t="s">
        <v>295</v>
      </c>
      <c r="B12" s="119" t="s">
        <v>296</v>
      </c>
      <c r="C12" s="120">
        <v>6112.7</v>
      </c>
      <c r="D12" s="120">
        <v>4104.3999999999996</v>
      </c>
      <c r="E12" s="120">
        <v>1627.8</v>
      </c>
      <c r="F12" s="120">
        <v>2008.3</v>
      </c>
      <c r="G12" s="120">
        <v>1268.5999999999999</v>
      </c>
      <c r="H12" s="120">
        <v>831.2</v>
      </c>
      <c r="I12" s="120">
        <v>372</v>
      </c>
      <c r="J12" s="120">
        <v>437.4</v>
      </c>
      <c r="K12" s="120">
        <v>601.9</v>
      </c>
      <c r="L12" s="120">
        <v>334.1</v>
      </c>
      <c r="M12" s="120">
        <v>285.8</v>
      </c>
      <c r="N12" s="120">
        <v>267.8</v>
      </c>
      <c r="O12" s="150">
        <f t="shared" si="0"/>
        <v>9.8467125820014072</v>
      </c>
      <c r="P12" s="150">
        <f t="shared" si="1"/>
        <v>47.446003468390352</v>
      </c>
    </row>
    <row r="13" spans="1:16" ht="39" customHeight="1" x14ac:dyDescent="0.25">
      <c r="A13" s="119" t="s">
        <v>297</v>
      </c>
      <c r="B13" s="119" t="s">
        <v>298</v>
      </c>
      <c r="C13" s="120">
        <v>22016.2</v>
      </c>
      <c r="D13" s="120">
        <v>20398.900000000001</v>
      </c>
      <c r="E13" s="120">
        <v>7750.5</v>
      </c>
      <c r="F13" s="120">
        <v>1617.3</v>
      </c>
      <c r="G13" s="120">
        <v>5894.2</v>
      </c>
      <c r="H13" s="120">
        <v>5841</v>
      </c>
      <c r="I13" s="120">
        <v>1944.1</v>
      </c>
      <c r="J13" s="120">
        <v>53.2</v>
      </c>
      <c r="K13" s="120">
        <v>4524.3999999999996</v>
      </c>
      <c r="L13" s="120">
        <v>4516</v>
      </c>
      <c r="M13" s="120">
        <v>1390.1</v>
      </c>
      <c r="N13" s="120">
        <v>8.4</v>
      </c>
      <c r="O13" s="150">
        <f t="shared" si="0"/>
        <v>20.550322035591968</v>
      </c>
      <c r="P13" s="150">
        <f t="shared" si="1"/>
        <v>76.760204947236261</v>
      </c>
    </row>
    <row r="14" spans="1:16" ht="57.6" customHeight="1" x14ac:dyDescent="0.25">
      <c r="A14" s="119" t="s">
        <v>299</v>
      </c>
      <c r="B14" s="119" t="s">
        <v>300</v>
      </c>
      <c r="C14" s="120">
        <v>24566.1</v>
      </c>
      <c r="D14" s="120">
        <v>7570</v>
      </c>
      <c r="E14" s="120">
        <v>0</v>
      </c>
      <c r="F14" s="120">
        <v>16996.099999999999</v>
      </c>
      <c r="G14" s="120">
        <v>6417.2</v>
      </c>
      <c r="H14" s="120">
        <v>2988.4</v>
      </c>
      <c r="I14" s="120">
        <v>0</v>
      </c>
      <c r="J14" s="120">
        <v>3428.8</v>
      </c>
      <c r="K14" s="120">
        <v>2455.1999999999998</v>
      </c>
      <c r="L14" s="120">
        <v>1882.9</v>
      </c>
      <c r="M14" s="120">
        <v>0</v>
      </c>
      <c r="N14" s="120">
        <v>572.29999999999995</v>
      </c>
      <c r="O14" s="150">
        <f t="shared" si="0"/>
        <v>9.9942603832110102</v>
      </c>
      <c r="P14" s="150">
        <f t="shared" si="1"/>
        <v>38.259677117746058</v>
      </c>
    </row>
    <row r="15" spans="1:16" ht="61.95" customHeight="1" x14ac:dyDescent="0.25">
      <c r="A15" s="119" t="s">
        <v>301</v>
      </c>
      <c r="B15" s="119" t="s">
        <v>306</v>
      </c>
      <c r="C15" s="120">
        <v>9934.6</v>
      </c>
      <c r="D15" s="120">
        <v>8241.7000000000007</v>
      </c>
      <c r="E15" s="120">
        <v>5222.8</v>
      </c>
      <c r="F15" s="120">
        <v>1692.9</v>
      </c>
      <c r="G15" s="120">
        <v>2232.6</v>
      </c>
      <c r="H15" s="120">
        <v>2103.1999999999998</v>
      </c>
      <c r="I15" s="120">
        <v>1329.6</v>
      </c>
      <c r="J15" s="120">
        <v>129.4</v>
      </c>
      <c r="K15" s="120">
        <v>1671.7</v>
      </c>
      <c r="L15" s="120">
        <v>1577.9</v>
      </c>
      <c r="M15" s="120">
        <v>1136.0999999999999</v>
      </c>
      <c r="N15" s="120">
        <v>93.8</v>
      </c>
      <c r="O15" s="150">
        <f t="shared" si="0"/>
        <v>16.827048899804723</v>
      </c>
      <c r="P15" s="150">
        <f t="shared" si="1"/>
        <v>74.876825226193674</v>
      </c>
    </row>
    <row r="16" spans="1:16" ht="45" x14ac:dyDescent="0.25">
      <c r="A16" s="119" t="s">
        <v>302</v>
      </c>
      <c r="B16" s="119" t="s">
        <v>303</v>
      </c>
      <c r="C16" s="120">
        <v>7529.6</v>
      </c>
      <c r="D16" s="120">
        <v>5422.4</v>
      </c>
      <c r="E16" s="120">
        <v>2534</v>
      </c>
      <c r="F16" s="120">
        <v>2107.1999999999998</v>
      </c>
      <c r="G16" s="120">
        <v>3066.1</v>
      </c>
      <c r="H16" s="120">
        <v>1513.9</v>
      </c>
      <c r="I16" s="120">
        <v>636.6</v>
      </c>
      <c r="J16" s="120">
        <v>1552.2</v>
      </c>
      <c r="K16" s="120">
        <v>2445.6999999999998</v>
      </c>
      <c r="L16" s="120">
        <v>1072</v>
      </c>
      <c r="M16" s="120">
        <v>421.6</v>
      </c>
      <c r="N16" s="120">
        <v>1373.7</v>
      </c>
      <c r="O16" s="150">
        <f t="shared" si="0"/>
        <v>32.481141096472584</v>
      </c>
      <c r="P16" s="150">
        <f t="shared" si="1"/>
        <v>79.765826293989107</v>
      </c>
    </row>
    <row r="17" spans="1:16" ht="46.95" customHeight="1" x14ac:dyDescent="0.25">
      <c r="A17" s="119" t="s">
        <v>304</v>
      </c>
      <c r="B17" s="119" t="s">
        <v>307</v>
      </c>
      <c r="C17" s="120">
        <v>26708.7</v>
      </c>
      <c r="D17" s="120">
        <v>19460</v>
      </c>
      <c r="E17" s="120">
        <v>13922</v>
      </c>
      <c r="F17" s="120">
        <v>7248.7</v>
      </c>
      <c r="G17" s="120">
        <v>6095.8</v>
      </c>
      <c r="H17" s="120">
        <v>4519.7</v>
      </c>
      <c r="I17" s="120">
        <v>3064.9</v>
      </c>
      <c r="J17" s="120">
        <v>1576.1</v>
      </c>
      <c r="K17" s="120">
        <v>4022.9</v>
      </c>
      <c r="L17" s="120">
        <v>2946.1</v>
      </c>
      <c r="M17" s="120">
        <v>2217.6</v>
      </c>
      <c r="N17" s="120">
        <v>1076.8</v>
      </c>
      <c r="O17" s="150">
        <f t="shared" si="0"/>
        <v>15.062133312366383</v>
      </c>
      <c r="P17" s="150">
        <f t="shared" si="1"/>
        <v>65.994619246038255</v>
      </c>
    </row>
    <row r="18" spans="1:16" ht="15.6" x14ac:dyDescent="0.3">
      <c r="A18" s="24"/>
      <c r="B18" s="160" t="s">
        <v>83</v>
      </c>
      <c r="C18" s="161">
        <f t="shared" ref="C18:N18" si="2">SUBTOTAL(9,C9:C17)</f>
        <v>202133.7</v>
      </c>
      <c r="D18" s="161">
        <f t="shared" si="2"/>
        <v>154265.60000000001</v>
      </c>
      <c r="E18" s="161">
        <f t="shared" si="2"/>
        <v>90887.400000000009</v>
      </c>
      <c r="F18" s="161">
        <f t="shared" si="2"/>
        <v>47868.099999999991</v>
      </c>
      <c r="G18" s="161">
        <f t="shared" si="2"/>
        <v>50980.999999999993</v>
      </c>
      <c r="H18" s="161">
        <f t="shared" si="2"/>
        <v>41068.299999999996</v>
      </c>
      <c r="I18" s="161">
        <f t="shared" si="2"/>
        <v>22104.699999999997</v>
      </c>
      <c r="J18" s="161">
        <f t="shared" si="2"/>
        <v>9912.7000000000007</v>
      </c>
      <c r="K18" s="161">
        <f t="shared" si="2"/>
        <v>32064.300000000007</v>
      </c>
      <c r="L18" s="161">
        <f t="shared" si="2"/>
        <v>27528.9</v>
      </c>
      <c r="M18" s="161">
        <f t="shared" si="2"/>
        <v>15137</v>
      </c>
      <c r="N18" s="161">
        <f t="shared" si="2"/>
        <v>4535.4000000000005</v>
      </c>
      <c r="O18" s="162">
        <f t="shared" si="0"/>
        <v>15.862916475580274</v>
      </c>
      <c r="P18" s="162">
        <f t="shared" si="1"/>
        <v>62.894607795060928</v>
      </c>
    </row>
    <row r="19" spans="1:16" x14ac:dyDescent="0.25">
      <c r="G19" s="147"/>
      <c r="H19" s="147"/>
      <c r="I19" s="147"/>
      <c r="J19" s="147"/>
      <c r="K19" s="147"/>
      <c r="L19" s="147"/>
      <c r="M19" s="147"/>
      <c r="N19" s="147"/>
    </row>
    <row r="20" spans="1:16" x14ac:dyDescent="0.25"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spans="1:16" x14ac:dyDescent="0.25">
      <c r="G21" s="19"/>
      <c r="H21" s="19"/>
      <c r="I21" s="19"/>
    </row>
  </sheetData>
  <sheetProtection selectLockedCells="1"/>
  <mergeCells count="23">
    <mergeCell ref="B5:B8"/>
    <mergeCell ref="C5:F5"/>
    <mergeCell ref="G5:J5"/>
    <mergeCell ref="K5:N5"/>
    <mergeCell ref="F7:F8"/>
    <mergeCell ref="H7:I7"/>
    <mergeCell ref="J7:J8"/>
    <mergeCell ref="O1:P1"/>
    <mergeCell ref="L7:M7"/>
    <mergeCell ref="N7:N8"/>
    <mergeCell ref="O5:P5"/>
    <mergeCell ref="C6:C8"/>
    <mergeCell ref="D6:F6"/>
    <mergeCell ref="G6:G8"/>
    <mergeCell ref="H6:J6"/>
    <mergeCell ref="K6:K8"/>
    <mergeCell ref="L6:N6"/>
    <mergeCell ref="O6:O8"/>
    <mergeCell ref="P6:P8"/>
    <mergeCell ref="D7:E7"/>
    <mergeCell ref="A2:O2"/>
    <mergeCell ref="A4:L4"/>
    <mergeCell ref="A5:A8"/>
  </mergeCells>
  <conditionalFormatting sqref="C18">
    <cfRule type="cellIs" dxfId="1" priority="1" stopIfTrue="1" operator="equal">
      <formula>0</formula>
    </cfRule>
  </conditionalFormatting>
  <conditionalFormatting sqref="G18 K18">
    <cfRule type="cellIs" dxfId="0" priority="2" stopIfTrue="1" operator="equal">
      <formula>0</formula>
    </cfRule>
  </conditionalFormatting>
  <printOptions horizontalCentered="1"/>
  <pageMargins left="0" right="0" top="0" bottom="0" header="0" footer="0"/>
  <pageSetup paperSize="9" scale="8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zoomScaleNormal="100" workbookViewId="0">
      <selection activeCell="B26" sqref="B26"/>
    </sheetView>
  </sheetViews>
  <sheetFormatPr defaultRowHeight="13.2" x14ac:dyDescent="0.25"/>
  <cols>
    <col min="1" max="1" width="5.6640625" customWidth="1"/>
    <col min="2" max="2" width="32.44140625" customWidth="1"/>
    <col min="3" max="3" width="9.5546875" bestFit="1" customWidth="1"/>
    <col min="4" max="4" width="11.88671875" customWidth="1"/>
    <col min="5" max="5" width="9.5546875" bestFit="1" customWidth="1"/>
    <col min="6" max="6" width="11.44140625" customWidth="1"/>
    <col min="7" max="7" width="9.5546875" bestFit="1" customWidth="1"/>
    <col min="8" max="8" width="11.88671875" customWidth="1"/>
    <col min="9" max="9" width="11.33203125" customWidth="1"/>
    <col min="10" max="10" width="11.44140625" customWidth="1"/>
    <col min="12" max="12" width="9.5546875" bestFit="1" customWidth="1"/>
  </cols>
  <sheetData>
    <row r="1" spans="1:13" ht="15" x14ac:dyDescent="0.25">
      <c r="B1" s="9"/>
      <c r="C1" s="9"/>
      <c r="D1" s="9"/>
      <c r="E1" s="9"/>
      <c r="F1" s="9"/>
      <c r="G1" s="9"/>
      <c r="H1" s="9"/>
      <c r="I1" s="9"/>
      <c r="J1" s="10" t="s">
        <v>162</v>
      </c>
    </row>
    <row r="2" spans="1:13" ht="15" x14ac:dyDescent="0.25">
      <c r="B2" s="9"/>
      <c r="C2" s="9"/>
      <c r="D2" s="9"/>
      <c r="E2" s="9"/>
      <c r="F2" s="9"/>
      <c r="G2" s="9"/>
      <c r="H2" s="9"/>
      <c r="I2" s="9"/>
      <c r="J2" s="9"/>
    </row>
    <row r="3" spans="1:13" ht="15.6" x14ac:dyDescent="0.3">
      <c r="A3" s="209" t="s">
        <v>365</v>
      </c>
      <c r="B3" s="209"/>
      <c r="C3" s="209"/>
      <c r="D3" s="209"/>
      <c r="E3" s="209"/>
      <c r="F3" s="209"/>
      <c r="G3" s="209"/>
      <c r="H3" s="209"/>
      <c r="I3" s="209"/>
      <c r="J3" s="209"/>
      <c r="K3" s="4"/>
      <c r="L3" s="4"/>
      <c r="M3" s="4"/>
    </row>
    <row r="4" spans="1:13" ht="15.6" x14ac:dyDescent="0.3">
      <c r="B4" s="11"/>
      <c r="C4" s="11"/>
      <c r="D4" s="11"/>
      <c r="E4" s="11"/>
      <c r="F4" s="11"/>
      <c r="G4" s="11"/>
      <c r="H4" s="11"/>
      <c r="I4" s="11"/>
      <c r="J4" s="11"/>
      <c r="K4" s="5"/>
      <c r="L4" s="5"/>
      <c r="M4" s="5"/>
    </row>
    <row r="5" spans="1:13" ht="15" x14ac:dyDescent="0.25">
      <c r="B5" s="9"/>
      <c r="C5" s="9"/>
      <c r="D5" s="9"/>
      <c r="E5" s="9"/>
      <c r="F5" s="9"/>
      <c r="G5" s="9"/>
      <c r="H5" s="9"/>
      <c r="I5" s="9"/>
      <c r="J5" s="10" t="s">
        <v>152</v>
      </c>
    </row>
    <row r="6" spans="1:13" ht="27.75" customHeight="1" x14ac:dyDescent="0.25">
      <c r="A6" s="185" t="s">
        <v>217</v>
      </c>
      <c r="B6" s="185" t="s">
        <v>98</v>
      </c>
      <c r="C6" s="185" t="s">
        <v>221</v>
      </c>
      <c r="D6" s="185" t="s">
        <v>112</v>
      </c>
      <c r="E6" s="185" t="s">
        <v>245</v>
      </c>
      <c r="F6" s="185" t="s">
        <v>112</v>
      </c>
      <c r="G6" s="185" t="s">
        <v>359</v>
      </c>
      <c r="H6" s="185" t="s">
        <v>112</v>
      </c>
      <c r="I6" s="189" t="s">
        <v>360</v>
      </c>
      <c r="J6" s="190"/>
      <c r="K6" s="5"/>
      <c r="L6" s="5"/>
    </row>
    <row r="7" spans="1:13" ht="21.75" customHeight="1" x14ac:dyDescent="0.25">
      <c r="A7" s="186"/>
      <c r="B7" s="186"/>
      <c r="C7" s="186"/>
      <c r="D7" s="186"/>
      <c r="E7" s="186"/>
      <c r="F7" s="186"/>
      <c r="G7" s="186"/>
      <c r="H7" s="186"/>
      <c r="I7" s="14" t="s">
        <v>222</v>
      </c>
      <c r="J7" s="71" t="s">
        <v>169</v>
      </c>
      <c r="K7" s="5"/>
      <c r="L7" s="5"/>
    </row>
    <row r="8" spans="1:13" ht="15" x14ac:dyDescent="0.25">
      <c r="A8" s="20">
        <v>1</v>
      </c>
      <c r="B8" s="15" t="s">
        <v>103</v>
      </c>
      <c r="C8" s="33">
        <f>2182.9</f>
        <v>2182.9</v>
      </c>
      <c r="D8" s="33">
        <f>SUM(C8/C18*100)</f>
        <v>8.6064620419106195</v>
      </c>
      <c r="E8" s="33">
        <v>2424.4</v>
      </c>
      <c r="F8" s="33">
        <f>SUM(E8/E18*100)</f>
        <v>8.2418292210308746</v>
      </c>
      <c r="G8" s="33">
        <v>2972.9</v>
      </c>
      <c r="H8" s="33">
        <f>SUM(G8/G18*100)</f>
        <v>9.2716822135521451</v>
      </c>
      <c r="I8" s="33">
        <f>SUM(G8-E8)</f>
        <v>548.5</v>
      </c>
      <c r="J8" s="72">
        <f t="shared" ref="J8:J17" si="0">SUM(G8/E8*100)</f>
        <v>122.62415442996206</v>
      </c>
      <c r="L8" s="6"/>
    </row>
    <row r="9" spans="1:13" ht="15" x14ac:dyDescent="0.25">
      <c r="A9" s="20">
        <v>2</v>
      </c>
      <c r="B9" s="15" t="s">
        <v>104</v>
      </c>
      <c r="C9" s="33">
        <v>22.5</v>
      </c>
      <c r="D9" s="33">
        <f>SUM(C9/C18*100)</f>
        <v>8.8710154355668577E-2</v>
      </c>
      <c r="E9" s="33">
        <v>52.6</v>
      </c>
      <c r="F9" s="33">
        <f>SUM(E9/E18*100)</f>
        <v>0.17881546651799374</v>
      </c>
      <c r="G9" s="33">
        <v>38.799999999999997</v>
      </c>
      <c r="H9" s="33">
        <f>SUM(G9/G18*100)</f>
        <v>0.12100685185704975</v>
      </c>
      <c r="I9" s="33">
        <f t="shared" ref="I9:I17" si="1">SUM(G9-E9)</f>
        <v>-13.800000000000004</v>
      </c>
      <c r="J9" s="72">
        <f t="shared" si="0"/>
        <v>73.764258555133082</v>
      </c>
      <c r="L9" s="6"/>
    </row>
    <row r="10" spans="1:13" ht="30" x14ac:dyDescent="0.25">
      <c r="A10" s="20">
        <v>3</v>
      </c>
      <c r="B10" s="16" t="s">
        <v>236</v>
      </c>
      <c r="C10" s="24">
        <v>322.89999999999998</v>
      </c>
      <c r="D10" s="33">
        <f>SUM(C10/C18*100)</f>
        <v>1.273089281842017</v>
      </c>
      <c r="E10" s="24">
        <v>346.6</v>
      </c>
      <c r="F10" s="33">
        <f>SUM(E10/E18*100)</f>
        <v>1.178278340211723</v>
      </c>
      <c r="G10" s="24">
        <v>279.2</v>
      </c>
      <c r="H10" s="33">
        <f>SUM(G10/G18*100)</f>
        <v>0.8707503360435126</v>
      </c>
      <c r="I10" s="33">
        <f t="shared" si="1"/>
        <v>-67.400000000000034</v>
      </c>
      <c r="J10" s="72">
        <f t="shared" si="0"/>
        <v>80.553952683208294</v>
      </c>
      <c r="L10" s="6"/>
    </row>
    <row r="11" spans="1:13" ht="15" x14ac:dyDescent="0.25">
      <c r="A11" s="20">
        <v>4</v>
      </c>
      <c r="B11" s="73" t="s">
        <v>106</v>
      </c>
      <c r="C11" s="41">
        <v>2179.3000000000002</v>
      </c>
      <c r="D11" s="33">
        <f>SUM(C11/C18*100)</f>
        <v>8.5922684172137131</v>
      </c>
      <c r="E11" s="41">
        <v>2275.4</v>
      </c>
      <c r="F11" s="33">
        <f>SUM(E11/E18*100)</f>
        <v>7.7352987170160254</v>
      </c>
      <c r="G11" s="41">
        <v>2834.2</v>
      </c>
      <c r="H11" s="33">
        <f>SUM(G11/G18*100)</f>
        <v>8.8391139054961432</v>
      </c>
      <c r="I11" s="33">
        <f t="shared" si="1"/>
        <v>558.79999999999973</v>
      </c>
      <c r="J11" s="72">
        <f t="shared" si="0"/>
        <v>124.55831941636634</v>
      </c>
      <c r="L11" s="6"/>
    </row>
    <row r="12" spans="1:13" ht="15" x14ac:dyDescent="0.25">
      <c r="A12" s="20">
        <v>5</v>
      </c>
      <c r="B12" s="74" t="s">
        <v>107</v>
      </c>
      <c r="C12" s="75">
        <v>1277.5</v>
      </c>
      <c r="D12" s="33">
        <f>SUM(C12/C18*100)</f>
        <v>5.0367654306385159</v>
      </c>
      <c r="E12" s="75">
        <v>1154.9000000000001</v>
      </c>
      <c r="F12" s="33">
        <f>SUM(E12/E18*100)</f>
        <v>3.9261213361526806</v>
      </c>
      <c r="G12" s="75">
        <v>1310.9</v>
      </c>
      <c r="H12" s="33">
        <f>SUM(G12/G18*100)</f>
        <v>4.0883474767888277</v>
      </c>
      <c r="I12" s="33">
        <f t="shared" si="1"/>
        <v>156</v>
      </c>
      <c r="J12" s="72">
        <f t="shared" si="0"/>
        <v>113.50766300112565</v>
      </c>
      <c r="L12" s="6"/>
    </row>
    <row r="13" spans="1:13" ht="15" x14ac:dyDescent="0.25">
      <c r="A13" s="20">
        <v>6</v>
      </c>
      <c r="B13" s="15" t="s">
        <v>108</v>
      </c>
      <c r="C13" s="24">
        <v>212.9</v>
      </c>
      <c r="D13" s="33">
        <f>SUM(C13/C18*100)</f>
        <v>0.83939519388097072</v>
      </c>
      <c r="E13" s="24">
        <v>233</v>
      </c>
      <c r="F13" s="33">
        <f>SUM(E13/E18*100)</f>
        <v>0.79209132507020041</v>
      </c>
      <c r="G13" s="24">
        <v>579.9</v>
      </c>
      <c r="H13" s="33">
        <f>SUM(G13/G18*100)</f>
        <v>1.808553437935648</v>
      </c>
      <c r="I13" s="33">
        <f t="shared" si="1"/>
        <v>346.9</v>
      </c>
      <c r="J13" s="72">
        <f t="shared" si="0"/>
        <v>248.88412017167383</v>
      </c>
      <c r="L13" s="6"/>
    </row>
    <row r="14" spans="1:13" ht="15" x14ac:dyDescent="0.25">
      <c r="A14" s="20">
        <v>7</v>
      </c>
      <c r="B14" s="76" t="s">
        <v>237</v>
      </c>
      <c r="C14" s="24">
        <v>301.5</v>
      </c>
      <c r="D14" s="33">
        <f>SUM(C14/C18*100)</f>
        <v>1.188716068365959</v>
      </c>
      <c r="E14" s="24">
        <v>333.4</v>
      </c>
      <c r="F14" s="33">
        <f>SUM(E14/E18*100)</f>
        <v>1.1334044969030248</v>
      </c>
      <c r="G14" s="24">
        <v>619.4</v>
      </c>
      <c r="H14" s="33">
        <f>SUM(G14/G18*100)</f>
        <v>1.9317434030993972</v>
      </c>
      <c r="I14" s="33">
        <f t="shared" si="1"/>
        <v>286</v>
      </c>
      <c r="J14" s="72">
        <f t="shared" si="0"/>
        <v>185.78284343131375</v>
      </c>
      <c r="L14" s="6"/>
    </row>
    <row r="15" spans="1:13" ht="15" x14ac:dyDescent="0.25">
      <c r="A15" s="20">
        <v>8</v>
      </c>
      <c r="B15" s="25" t="s">
        <v>109</v>
      </c>
      <c r="C15" s="24">
        <v>3560</v>
      </c>
      <c r="D15" s="33">
        <f>SUM(C15/C18*100)</f>
        <v>14.03591775583023</v>
      </c>
      <c r="E15" s="24">
        <v>6866.5</v>
      </c>
      <c r="F15" s="33">
        <f>SUM(E15/E18*100)</f>
        <v>23.342897354482968</v>
      </c>
      <c r="G15" s="24">
        <v>4047</v>
      </c>
      <c r="H15" s="33">
        <f>SUM(G15/G18*100)</f>
        <v>12.621513646017535</v>
      </c>
      <c r="I15" s="33">
        <f t="shared" si="1"/>
        <v>-2819.5</v>
      </c>
      <c r="J15" s="72">
        <f t="shared" si="0"/>
        <v>58.938323745721988</v>
      </c>
      <c r="L15" s="6"/>
    </row>
    <row r="16" spans="1:13" ht="15" x14ac:dyDescent="0.25">
      <c r="A16" s="20">
        <v>9</v>
      </c>
      <c r="B16" s="76" t="s">
        <v>110</v>
      </c>
      <c r="C16" s="41">
        <v>11504.7</v>
      </c>
      <c r="D16" s="33">
        <f>SUM(C16/C18*100)</f>
        <v>45.359276125140461</v>
      </c>
      <c r="E16" s="41">
        <v>11777.3</v>
      </c>
      <c r="F16" s="33">
        <f>SUM(E16/E18*100)</f>
        <v>40.037326878752232</v>
      </c>
      <c r="G16" s="41">
        <v>14733</v>
      </c>
      <c r="H16" s="33">
        <f>SUM(G16/G18*100)</f>
        <v>45.94829763943077</v>
      </c>
      <c r="I16" s="33">
        <f t="shared" si="1"/>
        <v>2955.7000000000007</v>
      </c>
      <c r="J16" s="72">
        <f t="shared" si="0"/>
        <v>125.09658410671376</v>
      </c>
      <c r="L16" s="6"/>
    </row>
    <row r="17" spans="1:12" ht="15" x14ac:dyDescent="0.25">
      <c r="A17" s="20">
        <v>10</v>
      </c>
      <c r="B17" s="77" t="s">
        <v>111</v>
      </c>
      <c r="C17" s="24">
        <v>3799.3</v>
      </c>
      <c r="D17" s="78">
        <f>SUM(C17/C18*100)</f>
        <v>14.979399530821851</v>
      </c>
      <c r="E17" s="24">
        <v>3951.7</v>
      </c>
      <c r="F17" s="33">
        <f>SUM(E17/E18*100)</f>
        <v>13.433936863862279</v>
      </c>
      <c r="G17" s="24">
        <v>4649</v>
      </c>
      <c r="H17" s="33">
        <f>SUM(G17/G18*100)</f>
        <v>14.498991089778976</v>
      </c>
      <c r="I17" s="33">
        <f t="shared" si="1"/>
        <v>697.30000000000018</v>
      </c>
      <c r="J17" s="72">
        <f t="shared" si="0"/>
        <v>117.64557026090037</v>
      </c>
      <c r="L17" s="6"/>
    </row>
    <row r="18" spans="1:12" ht="15.6" x14ac:dyDescent="0.3">
      <c r="A18" s="1"/>
      <c r="B18" s="18" t="s">
        <v>99</v>
      </c>
      <c r="C18" s="124">
        <f>SUM(C8:C17)</f>
        <v>25363.5</v>
      </c>
      <c r="D18" s="125">
        <f>SUM(C18/C18*100)</f>
        <v>100</v>
      </c>
      <c r="E18" s="124">
        <f>SUM(E8:E17)</f>
        <v>29415.8</v>
      </c>
      <c r="F18" s="124">
        <f>SUM(E18/E18*100)</f>
        <v>100</v>
      </c>
      <c r="G18" s="124">
        <f>SUM(G8:G17)</f>
        <v>32064.3</v>
      </c>
      <c r="H18" s="50">
        <f>SUM(G18/G18*100)</f>
        <v>100</v>
      </c>
      <c r="I18" s="50">
        <f>SUM(G18-E18)</f>
        <v>2648.5</v>
      </c>
      <c r="J18" s="79">
        <f t="shared" ref="J18" si="2">SUM(G18/E18*100)</f>
        <v>109.00366469720355</v>
      </c>
      <c r="K18" s="7"/>
      <c r="L18" s="7"/>
    </row>
    <row r="19" spans="1:12" ht="15" x14ac:dyDescent="0.25">
      <c r="B19" s="9"/>
      <c r="C19" s="9"/>
      <c r="D19" s="9"/>
      <c r="E19" s="9"/>
      <c r="F19" s="9"/>
      <c r="G19" s="9"/>
      <c r="H19" s="9"/>
      <c r="I19" s="9"/>
      <c r="J19" s="9"/>
    </row>
    <row r="21" spans="1:12" x14ac:dyDescent="0.25">
      <c r="D21" s="2"/>
      <c r="E21" s="2"/>
    </row>
  </sheetData>
  <mergeCells count="10">
    <mergeCell ref="H6:H7"/>
    <mergeCell ref="I6:J6"/>
    <mergeCell ref="F6:F7"/>
    <mergeCell ref="G6:G7"/>
    <mergeCell ref="A3:J3"/>
    <mergeCell ref="A6:A7"/>
    <mergeCell ref="B6:B7"/>
    <mergeCell ref="C6:C7"/>
    <mergeCell ref="D6:D7"/>
    <mergeCell ref="E6:E7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zoomScaleNormal="100" workbookViewId="0"/>
  </sheetViews>
  <sheetFormatPr defaultRowHeight="13.2" x14ac:dyDescent="0.25"/>
  <cols>
    <col min="1" max="1" width="5.5546875" customWidth="1"/>
    <col min="2" max="2" width="39.109375" customWidth="1"/>
    <col min="3" max="4" width="15.33203125" customWidth="1"/>
    <col min="5" max="5" width="11.44140625" customWidth="1"/>
    <col min="6" max="6" width="11.33203125" customWidth="1"/>
    <col min="7" max="7" width="10.5546875" customWidth="1"/>
    <col min="8" max="8" width="11.33203125" customWidth="1"/>
  </cols>
  <sheetData>
    <row r="1" spans="1:8" ht="15.6" x14ac:dyDescent="0.3">
      <c r="A1" s="9"/>
      <c r="B1" s="11"/>
      <c r="C1" s="11"/>
      <c r="D1" s="9"/>
      <c r="E1" s="9"/>
      <c r="F1" s="9"/>
      <c r="G1" s="10" t="s">
        <v>156</v>
      </c>
    </row>
    <row r="2" spans="1:8" ht="15.6" x14ac:dyDescent="0.3">
      <c r="A2" s="9"/>
      <c r="B2" s="11"/>
      <c r="C2" s="11"/>
      <c r="D2" s="9"/>
      <c r="E2" s="9"/>
      <c r="F2" s="9"/>
      <c r="G2" s="10"/>
    </row>
    <row r="3" spans="1:8" ht="18" customHeight="1" x14ac:dyDescent="0.3">
      <c r="A3" s="168" t="s">
        <v>355</v>
      </c>
      <c r="B3" s="168"/>
      <c r="C3" s="168"/>
      <c r="D3" s="168"/>
      <c r="E3" s="168"/>
      <c r="F3" s="168"/>
      <c r="G3" s="168"/>
    </row>
    <row r="4" spans="1:8" ht="15.6" x14ac:dyDescent="0.3">
      <c r="A4" s="9"/>
      <c r="B4" s="117"/>
      <c r="C4" s="117"/>
      <c r="D4" s="9"/>
      <c r="E4" s="9"/>
      <c r="F4" s="9"/>
      <c r="G4" s="9"/>
    </row>
    <row r="5" spans="1:8" ht="15" x14ac:dyDescent="0.25">
      <c r="A5" s="9"/>
      <c r="B5" s="9"/>
      <c r="C5" s="9"/>
      <c r="D5" s="9"/>
      <c r="E5" s="9"/>
      <c r="F5" s="9"/>
      <c r="G5" s="10" t="s">
        <v>152</v>
      </c>
    </row>
    <row r="6" spans="1:8" ht="27.75" customHeight="1" x14ac:dyDescent="0.25">
      <c r="A6" s="185" t="s">
        <v>217</v>
      </c>
      <c r="B6" s="185" t="s">
        <v>98</v>
      </c>
      <c r="C6" s="212" t="s">
        <v>153</v>
      </c>
      <c r="D6" s="185" t="s">
        <v>154</v>
      </c>
      <c r="E6" s="212" t="s">
        <v>13</v>
      </c>
      <c r="F6" s="210" t="s">
        <v>155</v>
      </c>
      <c r="G6" s="211"/>
    </row>
    <row r="7" spans="1:8" ht="15" x14ac:dyDescent="0.25">
      <c r="A7" s="186"/>
      <c r="B7" s="186"/>
      <c r="C7" s="213"/>
      <c r="D7" s="186"/>
      <c r="E7" s="213"/>
      <c r="F7" s="12" t="s">
        <v>168</v>
      </c>
      <c r="G7" s="14" t="s">
        <v>169</v>
      </c>
    </row>
    <row r="8" spans="1:8" ht="15" x14ac:dyDescent="0.25">
      <c r="A8" s="20">
        <v>1</v>
      </c>
      <c r="B8" s="24" t="s">
        <v>238</v>
      </c>
      <c r="C8" s="80">
        <f>19434.1</f>
        <v>19434.099999999999</v>
      </c>
      <c r="D8" s="41">
        <v>4474.3999999999996</v>
      </c>
      <c r="E8" s="41">
        <v>2972.9</v>
      </c>
      <c r="F8" s="39">
        <f>SUM(E8-D8)</f>
        <v>-1501.4999999999995</v>
      </c>
      <c r="G8" s="39">
        <f>SUM(E8/D8*100)</f>
        <v>66.442428035043804</v>
      </c>
      <c r="H8" s="8"/>
    </row>
    <row r="9" spans="1:8" ht="15" x14ac:dyDescent="0.25">
      <c r="A9" s="20">
        <v>2</v>
      </c>
      <c r="B9" s="69" t="s">
        <v>104</v>
      </c>
      <c r="C9" s="69">
        <v>1457.7</v>
      </c>
      <c r="D9" s="24">
        <v>62.9</v>
      </c>
      <c r="E9" s="33">
        <v>38.799999999999997</v>
      </c>
      <c r="F9" s="39">
        <f t="shared" ref="F9:F17" si="0">SUM(E9-D9)</f>
        <v>-24.1</v>
      </c>
      <c r="G9" s="39">
        <f t="shared" ref="G9:G17" si="1">SUM(E9/D9*100)</f>
        <v>61.685214626391094</v>
      </c>
    </row>
    <row r="10" spans="1:8" ht="16.95" customHeight="1" x14ac:dyDescent="0.25">
      <c r="A10" s="20">
        <v>3</v>
      </c>
      <c r="B10" s="17" t="s">
        <v>105</v>
      </c>
      <c r="C10" s="17">
        <v>1284.7</v>
      </c>
      <c r="D10" s="31">
        <v>298.10000000000002</v>
      </c>
      <c r="E10" s="24">
        <v>279.2</v>
      </c>
      <c r="F10" s="39">
        <f t="shared" si="0"/>
        <v>-18.900000000000034</v>
      </c>
      <c r="G10" s="39">
        <f t="shared" si="1"/>
        <v>93.659845689365966</v>
      </c>
    </row>
    <row r="11" spans="1:8" ht="15" x14ac:dyDescent="0.25">
      <c r="A11" s="20">
        <v>4</v>
      </c>
      <c r="B11" s="41" t="s">
        <v>106</v>
      </c>
      <c r="C11" s="157">
        <v>26910.9</v>
      </c>
      <c r="D11" s="157">
        <v>5887.5</v>
      </c>
      <c r="E11" s="41">
        <v>2834.2</v>
      </c>
      <c r="F11" s="39">
        <f t="shared" si="0"/>
        <v>-3053.3</v>
      </c>
      <c r="G11" s="33">
        <f t="shared" si="1"/>
        <v>48.139278131634818</v>
      </c>
    </row>
    <row r="12" spans="1:8" ht="15" x14ac:dyDescent="0.25">
      <c r="A12" s="20">
        <v>5</v>
      </c>
      <c r="B12" s="41" t="s">
        <v>107</v>
      </c>
      <c r="C12" s="24">
        <f>10315.8</f>
        <v>10315.799999999999</v>
      </c>
      <c r="D12" s="27">
        <v>3866.2</v>
      </c>
      <c r="E12" s="75">
        <v>1310.9</v>
      </c>
      <c r="F12" s="39">
        <f t="shared" si="0"/>
        <v>-2555.2999999999997</v>
      </c>
      <c r="G12" s="39">
        <f t="shared" si="1"/>
        <v>33.906678392219753</v>
      </c>
    </row>
    <row r="13" spans="1:8" ht="15" x14ac:dyDescent="0.25">
      <c r="A13" s="20">
        <v>6</v>
      </c>
      <c r="B13" s="24" t="s">
        <v>108</v>
      </c>
      <c r="C13" s="24">
        <f>2584</f>
        <v>2584</v>
      </c>
      <c r="D13" s="32">
        <v>640.6</v>
      </c>
      <c r="E13" s="24">
        <v>579.9</v>
      </c>
      <c r="F13" s="39">
        <f t="shared" si="0"/>
        <v>-60.700000000000045</v>
      </c>
      <c r="G13" s="39">
        <f t="shared" si="1"/>
        <v>90.524508273493595</v>
      </c>
    </row>
    <row r="14" spans="1:8" ht="15" x14ac:dyDescent="0.25">
      <c r="A14" s="20">
        <v>7</v>
      </c>
      <c r="B14" s="76" t="s">
        <v>237</v>
      </c>
      <c r="C14" s="24">
        <v>6231</v>
      </c>
      <c r="D14" s="32">
        <v>1295.0999999999999</v>
      </c>
      <c r="E14" s="24">
        <v>619.4</v>
      </c>
      <c r="F14" s="39">
        <f t="shared" si="0"/>
        <v>-675.69999999999993</v>
      </c>
      <c r="G14" s="39">
        <f t="shared" si="1"/>
        <v>47.82642267006409</v>
      </c>
    </row>
    <row r="15" spans="1:8" ht="16.8" customHeight="1" x14ac:dyDescent="0.25">
      <c r="A15" s="20">
        <v>8</v>
      </c>
      <c r="B15" s="24" t="s">
        <v>109</v>
      </c>
      <c r="C15" s="24">
        <v>18484.599999999999</v>
      </c>
      <c r="D15" s="31">
        <v>5488.1</v>
      </c>
      <c r="E15" s="24">
        <v>4047</v>
      </c>
      <c r="F15" s="39">
        <f t="shared" si="0"/>
        <v>-1441.1000000000004</v>
      </c>
      <c r="G15" s="39">
        <f t="shared" si="1"/>
        <v>73.741367686448854</v>
      </c>
    </row>
    <row r="16" spans="1:8" ht="15" x14ac:dyDescent="0.25">
      <c r="A16" s="20">
        <v>9</v>
      </c>
      <c r="B16" s="24" t="s">
        <v>110</v>
      </c>
      <c r="C16" s="24">
        <v>93036.3</v>
      </c>
      <c r="D16" s="19">
        <v>22971.8</v>
      </c>
      <c r="E16" s="41">
        <v>14733</v>
      </c>
      <c r="F16" s="39">
        <f t="shared" si="0"/>
        <v>-8238.7999999999993</v>
      </c>
      <c r="G16" s="39">
        <f t="shared" si="1"/>
        <v>64.135157018605426</v>
      </c>
    </row>
    <row r="17" spans="1:7" ht="15" x14ac:dyDescent="0.25">
      <c r="A17" s="20">
        <v>10</v>
      </c>
      <c r="B17" s="24" t="s">
        <v>111</v>
      </c>
      <c r="C17" s="24">
        <v>22394.6</v>
      </c>
      <c r="D17" s="24">
        <v>5996.3</v>
      </c>
      <c r="E17" s="24">
        <v>4649</v>
      </c>
      <c r="F17" s="39">
        <f t="shared" si="0"/>
        <v>-1347.3000000000002</v>
      </c>
      <c r="G17" s="39">
        <f t="shared" si="1"/>
        <v>77.531144205593449</v>
      </c>
    </row>
    <row r="18" spans="1:7" ht="15.6" x14ac:dyDescent="0.3">
      <c r="A18" s="20"/>
      <c r="B18" s="118" t="s">
        <v>99</v>
      </c>
      <c r="C18" s="50">
        <f>SUM(C8+C9+C10+C11+C12+C13+C14+C15+C16+C17)</f>
        <v>202133.69999999998</v>
      </c>
      <c r="D18" s="50">
        <f>SUM(D8+D9+D10+D11+D12+D13+D14+D15+D16+D17)</f>
        <v>50981</v>
      </c>
      <c r="E18" s="50">
        <f>SUM(E8+E9+E10+E11+E12+E13+E14+E15+E16+E17)</f>
        <v>32064.3</v>
      </c>
      <c r="F18" s="50">
        <f>SUM(F8+F9+F10+F11+F12+F13+F14+F15+F16+F17)</f>
        <v>-18916.699999999997</v>
      </c>
      <c r="G18" s="49">
        <f>SUM(E18/D18*100)</f>
        <v>62.894607795060907</v>
      </c>
    </row>
    <row r="19" spans="1:7" ht="15" x14ac:dyDescent="0.25">
      <c r="A19" s="9"/>
      <c r="B19" s="9"/>
      <c r="C19" s="9"/>
      <c r="D19" s="9"/>
      <c r="E19" s="9"/>
      <c r="F19" s="9"/>
      <c r="G19" s="9"/>
    </row>
    <row r="21" spans="1:7" x14ac:dyDescent="0.25">
      <c r="C21" s="2"/>
      <c r="D21" s="2"/>
    </row>
  </sheetData>
  <mergeCells count="7">
    <mergeCell ref="F6:G6"/>
    <mergeCell ref="A3:G3"/>
    <mergeCell ref="A6:A7"/>
    <mergeCell ref="B6:B7"/>
    <mergeCell ref="C6:C7"/>
    <mergeCell ref="D6:D7"/>
    <mergeCell ref="E6:E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2"/>
  <sheetViews>
    <sheetView zoomScaleNormal="100" workbookViewId="0"/>
  </sheetViews>
  <sheetFormatPr defaultRowHeight="13.2" x14ac:dyDescent="0.25"/>
  <cols>
    <col min="1" max="1" width="6.33203125" customWidth="1"/>
    <col min="2" max="2" width="35.6640625" customWidth="1"/>
    <col min="3" max="3" width="9.6640625" customWidth="1"/>
    <col min="4" max="4" width="10.6640625" customWidth="1"/>
    <col min="5" max="5" width="10" customWidth="1"/>
    <col min="6" max="6" width="10.44140625" customWidth="1"/>
    <col min="7" max="7" width="9.88671875" customWidth="1"/>
    <col min="8" max="8" width="11" customWidth="1"/>
    <col min="9" max="9" width="9.44140625" customWidth="1"/>
    <col min="10" max="10" width="10.44140625" customWidth="1"/>
  </cols>
  <sheetData>
    <row r="1" spans="1:10" ht="15" x14ac:dyDescent="0.25">
      <c r="I1" s="206" t="s">
        <v>164</v>
      </c>
      <c r="J1" s="206"/>
    </row>
    <row r="3" spans="1:10" ht="18.600000000000001" customHeight="1" x14ac:dyDescent="0.3">
      <c r="A3" s="209" t="s">
        <v>356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0" ht="15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15" x14ac:dyDescent="0.25">
      <c r="A5" s="9"/>
      <c r="B5" s="9"/>
      <c r="C5" s="9"/>
      <c r="D5" s="9"/>
      <c r="E5" s="9"/>
      <c r="F5" s="9"/>
      <c r="G5" s="9"/>
      <c r="H5" s="9"/>
      <c r="I5" s="173" t="s">
        <v>152</v>
      </c>
      <c r="J5" s="173"/>
    </row>
    <row r="6" spans="1:10" ht="46.95" customHeight="1" x14ac:dyDescent="0.25">
      <c r="A6" s="185" t="s">
        <v>217</v>
      </c>
      <c r="B6" s="187" t="s">
        <v>163</v>
      </c>
      <c r="C6" s="169" t="s">
        <v>221</v>
      </c>
      <c r="D6" s="169" t="s">
        <v>170</v>
      </c>
      <c r="E6" s="169" t="s">
        <v>245</v>
      </c>
      <c r="F6" s="169" t="s">
        <v>170</v>
      </c>
      <c r="G6" s="169" t="s">
        <v>359</v>
      </c>
      <c r="H6" s="169" t="s">
        <v>170</v>
      </c>
      <c r="I6" s="214" t="s">
        <v>362</v>
      </c>
      <c r="J6" s="215"/>
    </row>
    <row r="7" spans="1:10" ht="21" customHeight="1" x14ac:dyDescent="0.25">
      <c r="A7" s="186"/>
      <c r="B7" s="188"/>
      <c r="C7" s="170"/>
      <c r="D7" s="170"/>
      <c r="E7" s="170"/>
      <c r="F7" s="170"/>
      <c r="G7" s="170"/>
      <c r="H7" s="170"/>
      <c r="I7" s="34" t="s">
        <v>222</v>
      </c>
      <c r="J7" s="35" t="s">
        <v>169</v>
      </c>
    </row>
    <row r="8" spans="1:10" ht="30" x14ac:dyDescent="0.25">
      <c r="A8" s="36" t="s">
        <v>0</v>
      </c>
      <c r="B8" s="37" t="s">
        <v>311</v>
      </c>
      <c r="C8" s="38">
        <v>11729.2</v>
      </c>
      <c r="D8" s="39">
        <f>SUM(C8/$C$39*100)</f>
        <v>46.244406331933682</v>
      </c>
      <c r="E8" s="39">
        <v>13016.2</v>
      </c>
      <c r="F8" s="39">
        <f>SUM(E8/E39*100)</f>
        <v>44.24900903596027</v>
      </c>
      <c r="G8" s="39">
        <v>15377.1</v>
      </c>
      <c r="H8" s="39">
        <f>SUM(G8/G39*100)</f>
        <v>47.957073754923698</v>
      </c>
      <c r="I8" s="33">
        <f>SUM(G8-E8)</f>
        <v>2360.8999999999996</v>
      </c>
      <c r="J8" s="33">
        <f>SUM(G8/E8*100)</f>
        <v>118.13816628509089</v>
      </c>
    </row>
    <row r="9" spans="1:10" ht="15" x14ac:dyDescent="0.25">
      <c r="A9" s="24" t="s">
        <v>1</v>
      </c>
      <c r="B9" s="32" t="s">
        <v>175</v>
      </c>
      <c r="C9" s="39">
        <f>SUM(C10:C26)</f>
        <v>4704.7</v>
      </c>
      <c r="D9" s="39">
        <f t="shared" ref="D9:D22" si="0">SUM(C9/$C$39*100)</f>
        <v>18.549096142093955</v>
      </c>
      <c r="E9" s="39">
        <f>SUM(E10:E26)</f>
        <v>4408.5999999999995</v>
      </c>
      <c r="F9" s="39">
        <f>SUM(E9/E39*100)</f>
        <v>14.987183758388351</v>
      </c>
      <c r="G9" s="39">
        <f>SUM(G10:G26)</f>
        <v>5814.2999999999993</v>
      </c>
      <c r="H9" s="39">
        <f>SUM(G9/G39*100)</f>
        <v>18.133250998774333</v>
      </c>
      <c r="I9" s="33">
        <f>SUM(G9-E9)</f>
        <v>1405.6999999999998</v>
      </c>
      <c r="J9" s="33">
        <f>SUM(G9/E9*100)</f>
        <v>131.88540579775892</v>
      </c>
    </row>
    <row r="10" spans="1:10" ht="15" x14ac:dyDescent="0.25">
      <c r="A10" s="24" t="s">
        <v>113</v>
      </c>
      <c r="B10" s="32" t="s">
        <v>84</v>
      </c>
      <c r="C10" s="39">
        <v>435.3</v>
      </c>
      <c r="D10" s="39">
        <f t="shared" si="0"/>
        <v>1.7162457862676683</v>
      </c>
      <c r="E10" s="39">
        <v>523</v>
      </c>
      <c r="F10" s="39">
        <f>SUM(E10/E39*100)</f>
        <v>1.7779560644279608</v>
      </c>
      <c r="G10" s="39">
        <v>554.4</v>
      </c>
      <c r="H10" s="39">
        <f>SUM(G10/G39*100)</f>
        <v>1.7290257389058858</v>
      </c>
      <c r="I10" s="33">
        <f>SUM(G10-E10)</f>
        <v>31.399999999999977</v>
      </c>
      <c r="J10" s="33">
        <f t="shared" ref="J10:J36" si="1">SUM(G10/E10*100)</f>
        <v>106.0038240917782</v>
      </c>
    </row>
    <row r="11" spans="1:10" ht="15" x14ac:dyDescent="0.25">
      <c r="A11" s="24" t="s">
        <v>114</v>
      </c>
      <c r="B11" s="32" t="s">
        <v>85</v>
      </c>
      <c r="C11" s="39">
        <v>12.2</v>
      </c>
      <c r="D11" s="39">
        <f t="shared" si="0"/>
        <v>4.8100617028406956E-2</v>
      </c>
      <c r="E11" s="39">
        <v>8.9</v>
      </c>
      <c r="F11" s="39">
        <f>SUM(E11/E39*100)</f>
        <v>3.0255848897531263E-2</v>
      </c>
      <c r="G11" s="39">
        <v>10.4</v>
      </c>
      <c r="H11" s="39">
        <f>SUM(G11/G39*100)</f>
        <v>3.2434826270961788E-2</v>
      </c>
      <c r="I11" s="33">
        <f t="shared" ref="I11:I31" si="2">SUM(G11-E11)</f>
        <v>1.5</v>
      </c>
      <c r="J11" s="33">
        <f t="shared" si="1"/>
        <v>116.85393258426966</v>
      </c>
    </row>
    <row r="12" spans="1:10" ht="15" x14ac:dyDescent="0.25">
      <c r="A12" s="24" t="s">
        <v>115</v>
      </c>
      <c r="B12" s="32" t="s">
        <v>86</v>
      </c>
      <c r="C12" s="39">
        <v>23.2</v>
      </c>
      <c r="D12" s="39">
        <f t="shared" si="0"/>
        <v>9.1470025824511594E-2</v>
      </c>
      <c r="E12" s="39">
        <v>20.399999999999999</v>
      </c>
      <c r="F12" s="39">
        <f>SUM(E12/E39*100)</f>
        <v>6.9350485113442439E-2</v>
      </c>
      <c r="G12" s="39">
        <v>20.5</v>
      </c>
      <c r="H12" s="39">
        <f>SUM(G12/G39*100)</f>
        <v>6.3934032553338141E-2</v>
      </c>
      <c r="I12" s="33">
        <f t="shared" si="2"/>
        <v>0.10000000000000142</v>
      </c>
      <c r="J12" s="33">
        <f t="shared" si="1"/>
        <v>100.49019607843137</v>
      </c>
    </row>
    <row r="13" spans="1:10" ht="15" x14ac:dyDescent="0.25">
      <c r="A13" s="24" t="s">
        <v>116</v>
      </c>
      <c r="B13" s="32" t="s">
        <v>87</v>
      </c>
      <c r="C13" s="39">
        <v>206.8</v>
      </c>
      <c r="D13" s="39">
        <f t="shared" si="0"/>
        <v>0.81534488536676719</v>
      </c>
      <c r="E13" s="39">
        <v>241.8</v>
      </c>
      <c r="F13" s="39">
        <f>SUM(E13/E39*100)</f>
        <v>0.82200722060933251</v>
      </c>
      <c r="G13" s="39">
        <v>246.8</v>
      </c>
      <c r="H13" s="39">
        <f>SUM(G13/G39*100)</f>
        <v>0.76970337727628546</v>
      </c>
      <c r="I13" s="33">
        <f t="shared" si="2"/>
        <v>5</v>
      </c>
      <c r="J13" s="33">
        <f t="shared" si="1"/>
        <v>102.06782464846982</v>
      </c>
    </row>
    <row r="14" spans="1:10" ht="15" x14ac:dyDescent="0.25">
      <c r="A14" s="24" t="s">
        <v>117</v>
      </c>
      <c r="B14" s="32" t="s">
        <v>88</v>
      </c>
      <c r="C14" s="39">
        <v>8.6999999999999993</v>
      </c>
      <c r="D14" s="39">
        <f t="shared" si="0"/>
        <v>3.4301259684191843E-2</v>
      </c>
      <c r="E14" s="39">
        <v>22.3</v>
      </c>
      <c r="F14" s="39">
        <f>SUM(E14/E39*100)</f>
        <v>7.5809598923027771E-2</v>
      </c>
      <c r="G14" s="39">
        <v>27.6</v>
      </c>
      <c r="H14" s="39">
        <f>SUM(G14/G39*100)</f>
        <v>8.6077038949860116E-2</v>
      </c>
      <c r="I14" s="33">
        <f t="shared" si="2"/>
        <v>5.3000000000000007</v>
      </c>
      <c r="J14" s="33">
        <f t="shared" si="1"/>
        <v>123.76681614349776</v>
      </c>
    </row>
    <row r="15" spans="1:10" ht="15" x14ac:dyDescent="0.25">
      <c r="A15" s="24" t="s">
        <v>118</v>
      </c>
      <c r="B15" s="32" t="s">
        <v>89</v>
      </c>
      <c r="C15" s="40">
        <v>29.2</v>
      </c>
      <c r="D15" s="33">
        <f t="shared" si="0"/>
        <v>0.11512606698602322</v>
      </c>
      <c r="E15" s="40">
        <v>39</v>
      </c>
      <c r="F15" s="33">
        <f>SUM(E15/E39*100)</f>
        <v>0.13258180977569881</v>
      </c>
      <c r="G15" s="40">
        <v>30.6</v>
      </c>
      <c r="H15" s="39">
        <f>SUM(G15/G39*100)</f>
        <v>9.5433238835714487E-2</v>
      </c>
      <c r="I15" s="33">
        <f t="shared" si="2"/>
        <v>-8.3999999999999986</v>
      </c>
      <c r="J15" s="33">
        <f t="shared" si="1"/>
        <v>78.461538461538467</v>
      </c>
    </row>
    <row r="16" spans="1:10" ht="15" x14ac:dyDescent="0.25">
      <c r="A16" s="41" t="s">
        <v>119</v>
      </c>
      <c r="B16" s="17" t="s">
        <v>122</v>
      </c>
      <c r="C16" s="33">
        <v>905.6</v>
      </c>
      <c r="D16" s="39">
        <f t="shared" si="0"/>
        <v>3.5704851459774876</v>
      </c>
      <c r="E16" s="33">
        <v>564.9</v>
      </c>
      <c r="F16" s="42">
        <f>SUM(E16/E39*100)</f>
        <v>1.9203965215972372</v>
      </c>
      <c r="G16" s="33">
        <v>1094.5</v>
      </c>
      <c r="H16" s="39">
        <f>SUM(G16/G39*100)</f>
        <v>3.4134535916891995</v>
      </c>
      <c r="I16" s="33">
        <f t="shared" si="2"/>
        <v>529.6</v>
      </c>
      <c r="J16" s="33">
        <f t="shared" si="1"/>
        <v>193.75110639051161</v>
      </c>
    </row>
    <row r="17" spans="1:10" ht="15" x14ac:dyDescent="0.25">
      <c r="A17" s="43" t="s">
        <v>120</v>
      </c>
      <c r="B17" s="19" t="s">
        <v>223</v>
      </c>
      <c r="C17" s="39">
        <v>27.1</v>
      </c>
      <c r="D17" s="39">
        <f t="shared" si="0"/>
        <v>0.10684645257949416</v>
      </c>
      <c r="E17" s="39">
        <v>74.7</v>
      </c>
      <c r="F17" s="39">
        <f>SUM(E17/E39*100)</f>
        <v>0.25394515872422307</v>
      </c>
      <c r="G17" s="39">
        <v>41.5</v>
      </c>
      <c r="H17" s="39">
        <f>SUM(G17/G39*100)</f>
        <v>0.12942743175431867</v>
      </c>
      <c r="I17" s="33">
        <f t="shared" si="2"/>
        <v>-33.200000000000003</v>
      </c>
      <c r="J17" s="33">
        <f t="shared" si="1"/>
        <v>55.555555555555557</v>
      </c>
    </row>
    <row r="18" spans="1:10" ht="15" x14ac:dyDescent="0.25">
      <c r="A18" s="24" t="s">
        <v>121</v>
      </c>
      <c r="B18" s="19" t="s">
        <v>125</v>
      </c>
      <c r="C18" s="39">
        <v>80.2</v>
      </c>
      <c r="D18" s="39">
        <f t="shared" si="0"/>
        <v>0.31620241685887202</v>
      </c>
      <c r="E18" s="39">
        <v>277.7</v>
      </c>
      <c r="F18" s="39">
        <f>SUM(E18/E39*100)</f>
        <v>0.94405047627465521</v>
      </c>
      <c r="G18" s="39">
        <v>143.4</v>
      </c>
      <c r="H18" s="39">
        <f>SUM(G18/G39*100)</f>
        <v>0.44722635454383841</v>
      </c>
      <c r="I18" s="33">
        <f t="shared" si="2"/>
        <v>-134.29999999999998</v>
      </c>
      <c r="J18" s="33">
        <f t="shared" si="1"/>
        <v>51.638458768455173</v>
      </c>
    </row>
    <row r="19" spans="1:10" ht="15" x14ac:dyDescent="0.25">
      <c r="A19" s="24" t="s">
        <v>123</v>
      </c>
      <c r="B19" s="19" t="s">
        <v>90</v>
      </c>
      <c r="C19" s="39">
        <v>30</v>
      </c>
      <c r="D19" s="39">
        <f t="shared" si="0"/>
        <v>0.1182802058075581</v>
      </c>
      <c r="E19" s="39">
        <v>28.4</v>
      </c>
      <c r="F19" s="39">
        <f>SUM(E19/E39*100)</f>
        <v>9.6546753785380648E-2</v>
      </c>
      <c r="G19" s="39">
        <v>38.299999999999997</v>
      </c>
      <c r="H19" s="39">
        <f>SUM(G19/G39*100)</f>
        <v>0.11944748520940733</v>
      </c>
      <c r="I19" s="33">
        <f t="shared" si="2"/>
        <v>9.8999999999999986</v>
      </c>
      <c r="J19" s="33">
        <f t="shared" si="1"/>
        <v>134.85915492957744</v>
      </c>
    </row>
    <row r="20" spans="1:10" ht="30" x14ac:dyDescent="0.25">
      <c r="A20" s="24" t="s">
        <v>124</v>
      </c>
      <c r="B20" s="44" t="s">
        <v>224</v>
      </c>
      <c r="C20" s="39">
        <v>0.6</v>
      </c>
      <c r="D20" s="39">
        <f t="shared" si="0"/>
        <v>2.3656041161511619E-3</v>
      </c>
      <c r="E20" s="39">
        <v>0.3</v>
      </c>
      <c r="F20" s="39">
        <f>SUM(E20/E39*100)</f>
        <v>1.019860075197683E-3</v>
      </c>
      <c r="G20" s="39">
        <v>0.4</v>
      </c>
      <c r="H20" s="39">
        <f>SUM(G20/G39*100)</f>
        <v>1.2474933181139147E-3</v>
      </c>
      <c r="I20" s="33">
        <f t="shared" si="2"/>
        <v>0.10000000000000003</v>
      </c>
      <c r="J20" s="33">
        <f>SUM(G20/E20*100)</f>
        <v>133.33333333333334</v>
      </c>
    </row>
    <row r="21" spans="1:10" ht="15" x14ac:dyDescent="0.25">
      <c r="A21" s="24" t="s">
        <v>126</v>
      </c>
      <c r="B21" s="19" t="s">
        <v>91</v>
      </c>
      <c r="C21" s="39">
        <v>769.4</v>
      </c>
      <c r="D21" s="39">
        <f t="shared" si="0"/>
        <v>3.0334930116111734</v>
      </c>
      <c r="E21" s="39">
        <v>843.5</v>
      </c>
      <c r="F21" s="39">
        <f>SUM(E21/E39*100)</f>
        <v>2.8675065780974855</v>
      </c>
      <c r="G21" s="39">
        <v>1228.8</v>
      </c>
      <c r="H21" s="39">
        <f>SUM(G21/G39*100)</f>
        <v>3.8322994732459459</v>
      </c>
      <c r="I21" s="33">
        <f>SUM(G21-E21)</f>
        <v>385.29999999999995</v>
      </c>
      <c r="J21" s="33">
        <f>SUM(G21/E21*100)</f>
        <v>145.67871962062833</v>
      </c>
    </row>
    <row r="22" spans="1:10" ht="30" x14ac:dyDescent="0.25">
      <c r="A22" s="43" t="s">
        <v>127</v>
      </c>
      <c r="B22" s="45" t="s">
        <v>225</v>
      </c>
      <c r="C22" s="39">
        <v>131.80000000000001</v>
      </c>
      <c r="D22" s="39">
        <f t="shared" si="0"/>
        <v>0.51964437084787196</v>
      </c>
      <c r="E22" s="39">
        <v>124.5</v>
      </c>
      <c r="F22" s="39">
        <f>SUM(E22/E39*100)</f>
        <v>0.42324193120703846</v>
      </c>
      <c r="G22" s="39">
        <v>172</v>
      </c>
      <c r="H22" s="39">
        <f>SUM(G22/G39*100)</f>
        <v>0.53642212678898338</v>
      </c>
      <c r="I22" s="33">
        <f t="shared" si="2"/>
        <v>47.5</v>
      </c>
      <c r="J22" s="33">
        <f>SUM(G22/E22*100)</f>
        <v>138.15261044176708</v>
      </c>
    </row>
    <row r="23" spans="1:10" ht="15" x14ac:dyDescent="0.25">
      <c r="A23" s="24" t="s">
        <v>128</v>
      </c>
      <c r="B23" s="45" t="s">
        <v>92</v>
      </c>
      <c r="C23" s="39">
        <v>34.700000000000003</v>
      </c>
      <c r="D23" s="39">
        <f>SUM(C23/$C$39*100)</f>
        <v>0.13681077138407555</v>
      </c>
      <c r="E23" s="39">
        <v>44.6</v>
      </c>
      <c r="F23" s="39">
        <f>SUM(E23/E39*100)</f>
        <v>0.15161919784605554</v>
      </c>
      <c r="G23" s="39">
        <v>30.1</v>
      </c>
      <c r="H23" s="39">
        <f>SUM(G23/G39*100)</f>
        <v>9.3873872188072083E-2</v>
      </c>
      <c r="I23" s="33">
        <f t="shared" si="2"/>
        <v>-14.5</v>
      </c>
      <c r="J23" s="33">
        <f>SUM(G23/E23*100)</f>
        <v>67.488789237668172</v>
      </c>
    </row>
    <row r="24" spans="1:10" ht="15" x14ac:dyDescent="0.25">
      <c r="A24" s="24" t="s">
        <v>172</v>
      </c>
      <c r="B24" s="19" t="s">
        <v>226</v>
      </c>
      <c r="C24" s="39">
        <v>24.4</v>
      </c>
      <c r="D24" s="39">
        <f t="shared" ref="D24:D25" si="3">SUM(C24/$C$39*100)</f>
        <v>9.6201234056813911E-2</v>
      </c>
      <c r="E24" s="39">
        <v>26.7</v>
      </c>
      <c r="F24" s="39">
        <f>SUM(E24/E39*100)</f>
        <v>9.0767546692593779E-2</v>
      </c>
      <c r="G24" s="39">
        <v>37.5</v>
      </c>
      <c r="H24" s="39">
        <f>SUM(G24/G39*100)</f>
        <v>0.11695249857317952</v>
      </c>
      <c r="I24" s="33">
        <f t="shared" si="2"/>
        <v>10.8</v>
      </c>
      <c r="J24" s="33">
        <f>IFERROR(G24/E24*100,0)</f>
        <v>140.44943820224719</v>
      </c>
    </row>
    <row r="25" spans="1:10" ht="15" x14ac:dyDescent="0.25">
      <c r="A25" s="24" t="s">
        <v>227</v>
      </c>
      <c r="B25" s="19" t="s">
        <v>354</v>
      </c>
      <c r="C25" s="39">
        <v>0</v>
      </c>
      <c r="D25" s="39">
        <f t="shared" si="3"/>
        <v>0</v>
      </c>
      <c r="E25" s="39">
        <v>0</v>
      </c>
      <c r="F25" s="39">
        <f>SUM(E25/E39*100)</f>
        <v>0</v>
      </c>
      <c r="G25" s="39">
        <v>0.5</v>
      </c>
      <c r="H25" s="39">
        <f>SUM(G25/G39*100)</f>
        <v>1.5593666476423932E-3</v>
      </c>
      <c r="I25" s="33">
        <f t="shared" si="2"/>
        <v>0.5</v>
      </c>
      <c r="J25" s="33">
        <f>IFERROR(G25/E25*100,0)</f>
        <v>0</v>
      </c>
    </row>
    <row r="26" spans="1:10" ht="15" x14ac:dyDescent="0.25">
      <c r="A26" s="24" t="s">
        <v>353</v>
      </c>
      <c r="B26" s="19" t="s">
        <v>228</v>
      </c>
      <c r="C26" s="39">
        <v>1985.5</v>
      </c>
      <c r="D26" s="39">
        <f t="shared" ref="D26:D38" si="4">SUM(C26/$C$39*100)</f>
        <v>7.8281782876968871</v>
      </c>
      <c r="E26" s="39">
        <v>1567.9</v>
      </c>
      <c r="F26" s="39">
        <f>SUM(E26/E39*100)</f>
        <v>5.3301287063414904</v>
      </c>
      <c r="G26" s="39">
        <v>2137</v>
      </c>
      <c r="H26" s="39">
        <f>SUM(G26/G39*100)</f>
        <v>6.6647330520235899</v>
      </c>
      <c r="I26" s="33">
        <f t="shared" si="2"/>
        <v>569.09999999999991</v>
      </c>
      <c r="J26" s="33">
        <f>SUM(G26/E26*100)</f>
        <v>136.29695771413992</v>
      </c>
    </row>
    <row r="27" spans="1:10" ht="15" x14ac:dyDescent="0.25">
      <c r="A27" s="24" t="s">
        <v>2</v>
      </c>
      <c r="B27" s="32" t="s">
        <v>10</v>
      </c>
      <c r="C27" s="39">
        <f>SUM(C28:C29)</f>
        <v>134.19999999999999</v>
      </c>
      <c r="D27" s="39">
        <f t="shared" si="4"/>
        <v>0.52910678731247651</v>
      </c>
      <c r="E27" s="39">
        <f>SUM(E28:E29)</f>
        <v>116.5</v>
      </c>
      <c r="F27" s="39">
        <f>SUM(E27/E39*100)</f>
        <v>0.39604566253510021</v>
      </c>
      <c r="G27" s="39">
        <f>SUM(G28:G29)</f>
        <v>564.6</v>
      </c>
      <c r="H27" s="39">
        <f>SUM(G27/G39*100)</f>
        <v>1.7608368185177907</v>
      </c>
      <c r="I27" s="33">
        <f t="shared" si="2"/>
        <v>448.1</v>
      </c>
      <c r="J27" s="33">
        <f>SUM(G27/E27*100)</f>
        <v>484.63519313304727</v>
      </c>
    </row>
    <row r="28" spans="1:10" ht="30" x14ac:dyDescent="0.25">
      <c r="A28" s="24" t="s">
        <v>349</v>
      </c>
      <c r="B28" s="153" t="s">
        <v>351</v>
      </c>
      <c r="C28" s="39">
        <v>0</v>
      </c>
      <c r="D28" s="39">
        <f>SUM(C28/$C$39*100)</f>
        <v>0</v>
      </c>
      <c r="E28" s="39">
        <v>0</v>
      </c>
      <c r="F28" s="39">
        <f>SUM(E28/E39*100)</f>
        <v>0</v>
      </c>
      <c r="G28" s="33">
        <v>455.5</v>
      </c>
      <c r="H28" s="39">
        <f>SUM(G28/G39*100)</f>
        <v>1.4205830160022204</v>
      </c>
      <c r="I28" s="33">
        <f t="shared" si="2"/>
        <v>455.5</v>
      </c>
      <c r="J28" s="227">
        <v>0</v>
      </c>
    </row>
    <row r="29" spans="1:10" ht="15" x14ac:dyDescent="0.25">
      <c r="A29" s="24" t="s">
        <v>350</v>
      </c>
      <c r="B29" s="32" t="s">
        <v>352</v>
      </c>
      <c r="C29" s="39">
        <v>134.19999999999999</v>
      </c>
      <c r="D29" s="39">
        <f>SUM(C29/$C$39*100)</f>
        <v>0.52910678731247651</v>
      </c>
      <c r="E29" s="39">
        <v>116.5</v>
      </c>
      <c r="F29" s="39">
        <f>SUM(E29/E39*100)</f>
        <v>0.39604566253510021</v>
      </c>
      <c r="G29" s="33">
        <v>109.1</v>
      </c>
      <c r="H29" s="39">
        <f>SUM(G29/G39*100)</f>
        <v>0.34025380251557025</v>
      </c>
      <c r="I29" s="33">
        <f t="shared" si="2"/>
        <v>-7.4000000000000057</v>
      </c>
      <c r="J29" s="33">
        <f>SUM(G29/E29*100)</f>
        <v>93.648068669527902</v>
      </c>
    </row>
    <row r="30" spans="1:10" ht="15" x14ac:dyDescent="0.25">
      <c r="A30" s="24" t="s">
        <v>3</v>
      </c>
      <c r="B30" s="32" t="s">
        <v>93</v>
      </c>
      <c r="C30" s="39">
        <v>179</v>
      </c>
      <c r="D30" s="39">
        <f t="shared" si="4"/>
        <v>0.70573856131843005</v>
      </c>
      <c r="E30" s="39">
        <v>463.6</v>
      </c>
      <c r="F30" s="39">
        <f>SUM(E30/E39*100)</f>
        <v>1.5760237695388195</v>
      </c>
      <c r="G30" s="81">
        <v>569.29999999999995</v>
      </c>
      <c r="H30" s="39">
        <f>SUM(G30/G39*100)</f>
        <v>1.775494865005629</v>
      </c>
      <c r="I30" s="33">
        <f t="shared" si="2"/>
        <v>105.69999999999993</v>
      </c>
      <c r="J30" s="33">
        <f t="shared" si="1"/>
        <v>122.79982743744607</v>
      </c>
    </row>
    <row r="31" spans="1:10" ht="15" x14ac:dyDescent="0.25">
      <c r="A31" s="24" t="s">
        <v>4</v>
      </c>
      <c r="B31" s="32" t="s">
        <v>94</v>
      </c>
      <c r="C31" s="39">
        <v>2476.3000000000002</v>
      </c>
      <c r="D31" s="39">
        <f t="shared" si="4"/>
        <v>9.7632424547085392</v>
      </c>
      <c r="E31" s="39">
        <v>2301.8000000000002</v>
      </c>
      <c r="F31" s="39">
        <f>SUM(E31/E39*100)</f>
        <v>7.8250464036334231</v>
      </c>
      <c r="G31" s="39">
        <v>2878.7</v>
      </c>
      <c r="H31" s="39">
        <f>SUM(G31/G39*100)</f>
        <v>8.9778975371363163</v>
      </c>
      <c r="I31" s="33">
        <f t="shared" si="2"/>
        <v>576.89999999999964</v>
      </c>
      <c r="J31" s="33">
        <f>SUM(G31/E31*100)</f>
        <v>125.062994178469</v>
      </c>
    </row>
    <row r="32" spans="1:10" ht="15" x14ac:dyDescent="0.25">
      <c r="A32" s="24" t="s">
        <v>5</v>
      </c>
      <c r="B32" s="32" t="s">
        <v>95</v>
      </c>
      <c r="C32" s="39">
        <v>1990.6</v>
      </c>
      <c r="D32" s="39">
        <f t="shared" si="4"/>
        <v>7.8482859226841715</v>
      </c>
      <c r="E32" s="39">
        <v>2214.8000000000002</v>
      </c>
      <c r="F32" s="39">
        <f>SUM(E32/E39*100)</f>
        <v>7.5292869818260959</v>
      </c>
      <c r="G32" s="39">
        <v>2324.9</v>
      </c>
      <c r="H32" s="39">
        <f>SUM(G32/G39*100)</f>
        <v>7.2507430382076006</v>
      </c>
      <c r="I32" s="33">
        <f>SUM(G32-E32)</f>
        <v>110.09999999999991</v>
      </c>
      <c r="J32" s="33">
        <f t="shared" si="1"/>
        <v>104.97110348564205</v>
      </c>
    </row>
    <row r="33" spans="1:10" ht="30" x14ac:dyDescent="0.25">
      <c r="A33" s="24" t="s">
        <v>6</v>
      </c>
      <c r="B33" s="46" t="s">
        <v>229</v>
      </c>
      <c r="C33" s="39">
        <f>SUM(C34:C37)</f>
        <v>3771.8999999999996</v>
      </c>
      <c r="D33" s="39">
        <f>SUM(C33/$C$39*100)</f>
        <v>14.871370276184278</v>
      </c>
      <c r="E33" s="39">
        <f>SUM(E35:E37)</f>
        <v>6472.5999999999995</v>
      </c>
      <c r="F33" s="39">
        <f>SUM(E33/E39*100)</f>
        <v>22.003821075748409</v>
      </c>
      <c r="G33" s="39">
        <f>SUM(G34:G37)</f>
        <v>4059.5</v>
      </c>
      <c r="H33" s="39">
        <f>SUM(G33/G39*100)</f>
        <v>12.660497812208593</v>
      </c>
      <c r="I33" s="33">
        <f t="shared" ref="I33" si="5">SUM(E33-C33)</f>
        <v>2700.7</v>
      </c>
      <c r="J33" s="33">
        <f>SUM(G33/E33*100)</f>
        <v>62.718227605598983</v>
      </c>
    </row>
    <row r="34" spans="1:10" ht="15" x14ac:dyDescent="0.25">
      <c r="A34" s="24" t="s">
        <v>230</v>
      </c>
      <c r="B34" s="47" t="s">
        <v>96</v>
      </c>
      <c r="C34" s="39">
        <v>11</v>
      </c>
      <c r="D34" s="39">
        <f t="shared" si="4"/>
        <v>4.3369408796104639E-2</v>
      </c>
      <c r="E34" s="39">
        <v>0</v>
      </c>
      <c r="F34" s="39">
        <f>SUM(E37/E39*100)</f>
        <v>0.35627111960239061</v>
      </c>
      <c r="G34" s="39">
        <v>0</v>
      </c>
      <c r="H34" s="39">
        <f>SUM(G34/G39*100)</f>
        <v>0</v>
      </c>
      <c r="I34" s="33">
        <f>SUM(G34-E37)</f>
        <v>-104.8</v>
      </c>
      <c r="J34" s="33">
        <v>0</v>
      </c>
    </row>
    <row r="35" spans="1:10" ht="15" x14ac:dyDescent="0.25">
      <c r="A35" s="24" t="s">
        <v>231</v>
      </c>
      <c r="B35" s="32" t="s">
        <v>160</v>
      </c>
      <c r="C35" s="39">
        <v>117.1</v>
      </c>
      <c r="D35" s="39">
        <f>SUM(C35/$C$39*100)</f>
        <v>0.46168707000216841</v>
      </c>
      <c r="E35" s="39">
        <v>319.89999999999998</v>
      </c>
      <c r="F35" s="39">
        <f>SUM(E35/E39*100)</f>
        <v>1.0875107935191293</v>
      </c>
      <c r="G35" s="39">
        <v>510.5</v>
      </c>
      <c r="H35" s="39">
        <f>SUM(G35/G39*100)</f>
        <v>1.5921133472428837</v>
      </c>
      <c r="I35" s="33">
        <f t="shared" ref="I35:I38" si="6">SUM(G35-E35)</f>
        <v>190.60000000000002</v>
      </c>
      <c r="J35" s="33">
        <f>SUM(G35/E35*100)</f>
        <v>159.58111909971868</v>
      </c>
    </row>
    <row r="36" spans="1:10" ht="15" x14ac:dyDescent="0.25">
      <c r="A36" s="24" t="s">
        <v>232</v>
      </c>
      <c r="B36" s="47" t="s">
        <v>361</v>
      </c>
      <c r="C36" s="39">
        <v>3583.2</v>
      </c>
      <c r="D36" s="39">
        <f t="shared" si="4"/>
        <v>14.12738778165474</v>
      </c>
      <c r="E36" s="39">
        <v>6047.9</v>
      </c>
      <c r="F36" s="39">
        <f>SUM(E36/E39*100)</f>
        <v>20.560039162626889</v>
      </c>
      <c r="G36" s="39">
        <v>3427.4</v>
      </c>
      <c r="H36" s="39">
        <f>SUM(G36/G39*100)</f>
        <v>10.689146496259079</v>
      </c>
      <c r="I36" s="33">
        <f>SUM(G36-E36)</f>
        <v>-2620.4999999999995</v>
      </c>
      <c r="J36" s="33">
        <f t="shared" si="1"/>
        <v>56.670910563997424</v>
      </c>
    </row>
    <row r="37" spans="1:10" ht="15" x14ac:dyDescent="0.25">
      <c r="A37" s="24" t="s">
        <v>233</v>
      </c>
      <c r="B37" s="47" t="s">
        <v>161</v>
      </c>
      <c r="C37" s="39">
        <v>60.6</v>
      </c>
      <c r="D37" s="39">
        <f t="shared" si="4"/>
        <v>0.2389260157312674</v>
      </c>
      <c r="E37" s="39">
        <v>104.8</v>
      </c>
      <c r="F37" s="39">
        <f>SUM(E37/$C$39*100)</f>
        <v>0.41319218562106963</v>
      </c>
      <c r="G37" s="39">
        <v>121.6</v>
      </c>
      <c r="H37" s="39">
        <f>SUM(G37/G39*100)</f>
        <v>0.37923796870663007</v>
      </c>
      <c r="I37" s="33">
        <f>SUM(G37-E37)</f>
        <v>16.799999999999997</v>
      </c>
      <c r="J37" s="33">
        <f>SUM(G37/E37*100)</f>
        <v>116.03053435114504</v>
      </c>
    </row>
    <row r="38" spans="1:10" ht="15" x14ac:dyDescent="0.25">
      <c r="A38" s="24" t="s">
        <v>7</v>
      </c>
      <c r="B38" s="47" t="s">
        <v>234</v>
      </c>
      <c r="C38" s="39">
        <v>377.6</v>
      </c>
      <c r="D38" s="39">
        <f t="shared" si="4"/>
        <v>1.4887535237644647</v>
      </c>
      <c r="E38" s="39">
        <v>421.7</v>
      </c>
      <c r="F38" s="39">
        <f>SUM(E38/E39*100)</f>
        <v>1.4335833123695432</v>
      </c>
      <c r="G38" s="39">
        <v>475.9</v>
      </c>
      <c r="H38" s="39">
        <f>SUM(G38/G39*100)</f>
        <v>1.4842051752260299</v>
      </c>
      <c r="I38" s="33">
        <f t="shared" si="6"/>
        <v>54.199999999999989</v>
      </c>
      <c r="J38" s="33">
        <f>SUM(G38/E38*100)</f>
        <v>112.85273891391985</v>
      </c>
    </row>
    <row r="39" spans="1:10" ht="15.6" x14ac:dyDescent="0.3">
      <c r="A39" s="24"/>
      <c r="B39" s="48" t="s">
        <v>97</v>
      </c>
      <c r="C39" s="49">
        <f>SUM(C8+C9+C27+C30+C31+C32+C33+C38)</f>
        <v>25363.5</v>
      </c>
      <c r="D39" s="49">
        <f>SUM(C39/C39*100)</f>
        <v>100</v>
      </c>
      <c r="E39" s="49">
        <f>SUM(E8+E9+E27+E30+E31+E32+E33+E38)</f>
        <v>29415.799999999996</v>
      </c>
      <c r="F39" s="49">
        <f>SUM(E39/E39*100)</f>
        <v>100</v>
      </c>
      <c r="G39" s="49">
        <f>SUM(G8+G9+G27+G30+G31+G32+G33+G38)</f>
        <v>32064.300000000003</v>
      </c>
      <c r="H39" s="49">
        <f>SUM(G39/G39*100)</f>
        <v>100</v>
      </c>
      <c r="I39" s="50">
        <f>SUM(G39-E39)</f>
        <v>2648.5000000000073</v>
      </c>
      <c r="J39" s="50">
        <f>SUM(G39/E39*100)</f>
        <v>109.00366469720358</v>
      </c>
    </row>
    <row r="42" spans="1:10" x14ac:dyDescent="0.25">
      <c r="D42" s="2"/>
      <c r="E42" s="2"/>
    </row>
  </sheetData>
  <mergeCells count="12">
    <mergeCell ref="I1:J1"/>
    <mergeCell ref="A3:J3"/>
    <mergeCell ref="I5:J5"/>
    <mergeCell ref="H6:H7"/>
    <mergeCell ref="I6:J6"/>
    <mergeCell ref="G6:G7"/>
    <mergeCell ref="A6:A7"/>
    <mergeCell ref="B6:B7"/>
    <mergeCell ref="C6:C7"/>
    <mergeCell ref="D6:D7"/>
    <mergeCell ref="E6:E7"/>
    <mergeCell ref="F6:F7"/>
  </mergeCells>
  <phoneticPr fontId="2" type="noConversion"/>
  <printOptions horizontalCentered="1"/>
  <pageMargins left="1.299212598425197" right="0.70866141732283472" top="0.35433070866141736" bottom="0.27559055118110237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topLeftCell="A21" zoomScaleNormal="100" workbookViewId="0">
      <selection activeCell="I44" sqref="I44"/>
    </sheetView>
  </sheetViews>
  <sheetFormatPr defaultRowHeight="13.2" x14ac:dyDescent="0.25"/>
  <cols>
    <col min="1" max="1" width="7.109375" customWidth="1"/>
    <col min="2" max="2" width="37.109375" customWidth="1"/>
    <col min="3" max="3" width="14.44140625" customWidth="1"/>
    <col min="4" max="4" width="13.5546875" customWidth="1"/>
    <col min="5" max="5" width="10.109375" customWidth="1"/>
    <col min="6" max="6" width="11.88671875" customWidth="1"/>
    <col min="7" max="7" width="8.88671875" customWidth="1"/>
    <col min="8" max="8" width="10.6640625" bestFit="1" customWidth="1"/>
  </cols>
  <sheetData>
    <row r="1" spans="1:8" ht="15" x14ac:dyDescent="0.25">
      <c r="A1" s="51"/>
      <c r="B1" s="51"/>
      <c r="C1" s="51"/>
      <c r="D1" s="51"/>
      <c r="E1" s="51"/>
      <c r="F1" s="216" t="s">
        <v>102</v>
      </c>
      <c r="G1" s="216"/>
    </row>
    <row r="2" spans="1:8" ht="15.6" x14ac:dyDescent="0.3">
      <c r="A2" s="51"/>
      <c r="B2" s="219"/>
      <c r="C2" s="219"/>
      <c r="D2" s="219"/>
      <c r="E2" s="219"/>
      <c r="F2" s="52"/>
      <c r="G2" s="52"/>
    </row>
    <row r="3" spans="1:8" ht="15.6" x14ac:dyDescent="0.3">
      <c r="A3" s="219" t="s">
        <v>348</v>
      </c>
      <c r="B3" s="219"/>
      <c r="C3" s="219"/>
      <c r="D3" s="219"/>
      <c r="E3" s="219"/>
      <c r="F3" s="219"/>
      <c r="G3" s="219"/>
    </row>
    <row r="4" spans="1:8" ht="15" x14ac:dyDescent="0.25">
      <c r="A4" s="51"/>
      <c r="B4" s="51"/>
      <c r="C4" s="51"/>
      <c r="D4" s="51"/>
      <c r="E4" s="51"/>
      <c r="F4" s="51"/>
      <c r="G4" s="51"/>
    </row>
    <row r="5" spans="1:8" ht="15" x14ac:dyDescent="0.25">
      <c r="A5" s="51"/>
      <c r="B5" s="51"/>
      <c r="C5" s="51"/>
      <c r="D5" s="51"/>
      <c r="E5" s="51"/>
      <c r="F5" s="226" t="s">
        <v>152</v>
      </c>
      <c r="G5" s="226"/>
    </row>
    <row r="6" spans="1:8" ht="29.4" customHeight="1" x14ac:dyDescent="0.25">
      <c r="A6" s="220" t="s">
        <v>217</v>
      </c>
      <c r="B6" s="222" t="s">
        <v>163</v>
      </c>
      <c r="C6" s="220" t="s">
        <v>153</v>
      </c>
      <c r="D6" s="220" t="s">
        <v>235</v>
      </c>
      <c r="E6" s="222" t="s">
        <v>13</v>
      </c>
      <c r="F6" s="224" t="s">
        <v>155</v>
      </c>
      <c r="G6" s="225"/>
    </row>
    <row r="7" spans="1:8" ht="16.95" customHeight="1" x14ac:dyDescent="0.25">
      <c r="A7" s="221"/>
      <c r="B7" s="223"/>
      <c r="C7" s="221"/>
      <c r="D7" s="221"/>
      <c r="E7" s="223"/>
      <c r="F7" s="54" t="s">
        <v>174</v>
      </c>
      <c r="G7" s="53" t="s">
        <v>169</v>
      </c>
    </row>
    <row r="8" spans="1:8" ht="30" customHeight="1" x14ac:dyDescent="0.25">
      <c r="A8" s="24" t="s">
        <v>0</v>
      </c>
      <c r="B8" s="55" t="s">
        <v>311</v>
      </c>
      <c r="C8" s="128">
        <v>92288.8</v>
      </c>
      <c r="D8" s="56">
        <v>22455.5</v>
      </c>
      <c r="E8" s="41">
        <v>15377.1</v>
      </c>
      <c r="F8" s="39">
        <f>SUM(E8-D8)</f>
        <v>-7078.4</v>
      </c>
      <c r="G8" s="33">
        <f>SUM(E8/D8*100)</f>
        <v>68.478101133352638</v>
      </c>
    </row>
    <row r="9" spans="1:8" ht="15" x14ac:dyDescent="0.25">
      <c r="A9" s="24" t="s">
        <v>1</v>
      </c>
      <c r="B9" s="32" t="s">
        <v>175</v>
      </c>
      <c r="C9" s="123">
        <f>SUM(C10:C26)</f>
        <v>34204.300000000003</v>
      </c>
      <c r="D9" s="32">
        <f>SUM(D10:D26)</f>
        <v>10690.7</v>
      </c>
      <c r="E9" s="32">
        <f>SUM(E10:E26)</f>
        <v>5814.2999999999993</v>
      </c>
      <c r="F9" s="39">
        <f t="shared" ref="F9:F38" si="0">SUM(E9-D9)</f>
        <v>-4876.4000000000015</v>
      </c>
      <c r="G9" s="33">
        <f t="shared" ref="G9:G37" si="1">SUM(E9/D9*100)</f>
        <v>54.386522865668283</v>
      </c>
    </row>
    <row r="10" spans="1:8" ht="15" x14ac:dyDescent="0.25">
      <c r="A10" s="57" t="s">
        <v>113</v>
      </c>
      <c r="B10" s="58" t="s">
        <v>84</v>
      </c>
      <c r="C10" s="129">
        <v>2724.6</v>
      </c>
      <c r="D10" s="58">
        <v>745.2</v>
      </c>
      <c r="E10" s="57">
        <v>554.4</v>
      </c>
      <c r="F10" s="59">
        <f t="shared" si="0"/>
        <v>-190.80000000000007</v>
      </c>
      <c r="G10" s="61">
        <f t="shared" si="1"/>
        <v>74.39613526570048</v>
      </c>
    </row>
    <row r="11" spans="1:8" ht="13.95" customHeight="1" x14ac:dyDescent="0.25">
      <c r="A11" s="57" t="s">
        <v>114</v>
      </c>
      <c r="B11" s="58" t="s">
        <v>85</v>
      </c>
      <c r="C11" s="129">
        <v>86.9</v>
      </c>
      <c r="D11" s="58">
        <v>23.9</v>
      </c>
      <c r="E11" s="57">
        <v>10.4</v>
      </c>
      <c r="F11" s="59">
        <f t="shared" si="0"/>
        <v>-13.499999999999998</v>
      </c>
      <c r="G11" s="61">
        <f t="shared" si="1"/>
        <v>43.51464435146444</v>
      </c>
    </row>
    <row r="12" spans="1:8" ht="15" hidden="1" x14ac:dyDescent="0.25">
      <c r="A12" s="57" t="s">
        <v>115</v>
      </c>
      <c r="B12" s="58" t="s">
        <v>86</v>
      </c>
      <c r="C12" s="129">
        <v>168.2</v>
      </c>
      <c r="D12" s="58">
        <v>44.1</v>
      </c>
      <c r="E12" s="57">
        <v>20.5</v>
      </c>
      <c r="F12" s="59">
        <f t="shared" si="0"/>
        <v>-23.6</v>
      </c>
      <c r="G12" s="61">
        <f t="shared" si="1"/>
        <v>46.48526077097506</v>
      </c>
    </row>
    <row r="13" spans="1:8" ht="15" x14ac:dyDescent="0.25">
      <c r="A13" s="57" t="s">
        <v>116</v>
      </c>
      <c r="B13" s="58" t="s">
        <v>87</v>
      </c>
      <c r="C13" s="129">
        <v>1073.3</v>
      </c>
      <c r="D13" s="58">
        <v>342</v>
      </c>
      <c r="E13" s="57">
        <v>246.8</v>
      </c>
      <c r="F13" s="59">
        <f t="shared" si="0"/>
        <v>-95.199999999999989</v>
      </c>
      <c r="G13" s="61">
        <f t="shared" si="1"/>
        <v>72.163742690058484</v>
      </c>
    </row>
    <row r="14" spans="1:8" ht="15" x14ac:dyDescent="0.25">
      <c r="A14" s="57" t="s">
        <v>117</v>
      </c>
      <c r="B14" s="58" t="s">
        <v>88</v>
      </c>
      <c r="C14" s="129">
        <v>132.5</v>
      </c>
      <c r="D14" s="58">
        <v>47.4</v>
      </c>
      <c r="E14" s="57">
        <v>27.6</v>
      </c>
      <c r="F14" s="59">
        <f t="shared" si="0"/>
        <v>-19.799999999999997</v>
      </c>
      <c r="G14" s="61">
        <f t="shared" si="1"/>
        <v>58.22784810126582</v>
      </c>
    </row>
    <row r="15" spans="1:8" ht="15" x14ac:dyDescent="0.25">
      <c r="A15" s="60" t="s">
        <v>118</v>
      </c>
      <c r="B15" s="57" t="s">
        <v>89</v>
      </c>
      <c r="C15" s="130">
        <v>282.39999999999998</v>
      </c>
      <c r="D15" s="57">
        <v>85.1</v>
      </c>
      <c r="E15" s="57">
        <v>30.6</v>
      </c>
      <c r="F15" s="61">
        <f t="shared" si="0"/>
        <v>-54.499999999999993</v>
      </c>
      <c r="G15" s="61">
        <f t="shared" si="1"/>
        <v>35.957696827262048</v>
      </c>
      <c r="H15" s="132"/>
    </row>
    <row r="16" spans="1:8" ht="15" customHeight="1" x14ac:dyDescent="0.25">
      <c r="A16" s="62" t="s">
        <v>119</v>
      </c>
      <c r="B16" s="63" t="s">
        <v>122</v>
      </c>
      <c r="C16" s="130">
        <v>4936.6000000000004</v>
      </c>
      <c r="D16" s="57">
        <v>1927.5</v>
      </c>
      <c r="E16" s="57">
        <v>1094.5</v>
      </c>
      <c r="F16" s="61">
        <f>SUM(E16-D16)</f>
        <v>-833</v>
      </c>
      <c r="G16" s="61">
        <f>SUM(E16/D16*100)</f>
        <v>56.783398184176392</v>
      </c>
    </row>
    <row r="17" spans="1:8" ht="15" x14ac:dyDescent="0.25">
      <c r="A17" s="57" t="s">
        <v>120</v>
      </c>
      <c r="B17" s="64" t="s">
        <v>157</v>
      </c>
      <c r="C17" s="131">
        <v>278.2</v>
      </c>
      <c r="D17" s="65">
        <v>60.4</v>
      </c>
      <c r="E17" s="65">
        <v>41.5</v>
      </c>
      <c r="F17" s="66">
        <f t="shared" si="0"/>
        <v>-18.899999999999999</v>
      </c>
      <c r="G17" s="59">
        <f t="shared" si="1"/>
        <v>68.708609271523187</v>
      </c>
    </row>
    <row r="18" spans="1:8" ht="15" x14ac:dyDescent="0.25">
      <c r="A18" s="57" t="s">
        <v>121</v>
      </c>
      <c r="B18" s="64" t="s">
        <v>125</v>
      </c>
      <c r="C18" s="131">
        <v>2644</v>
      </c>
      <c r="D18" s="65">
        <v>625.20000000000005</v>
      </c>
      <c r="E18" s="65">
        <v>143.4</v>
      </c>
      <c r="F18" s="66">
        <f t="shared" si="0"/>
        <v>-481.80000000000007</v>
      </c>
      <c r="G18" s="61">
        <f t="shared" si="1"/>
        <v>22.936660268714011</v>
      </c>
    </row>
    <row r="19" spans="1:8" ht="15" x14ac:dyDescent="0.25">
      <c r="A19" s="57" t="s">
        <v>123</v>
      </c>
      <c r="B19" s="64" t="s">
        <v>90</v>
      </c>
      <c r="C19" s="131">
        <v>408.8</v>
      </c>
      <c r="D19" s="65">
        <v>104.9</v>
      </c>
      <c r="E19" s="65">
        <v>38.299999999999997</v>
      </c>
      <c r="F19" s="66">
        <f t="shared" si="0"/>
        <v>-66.600000000000009</v>
      </c>
      <c r="G19" s="61">
        <f t="shared" si="1"/>
        <v>36.510962821734985</v>
      </c>
    </row>
    <row r="20" spans="1:8" ht="15" x14ac:dyDescent="0.25">
      <c r="A20" s="57" t="s">
        <v>124</v>
      </c>
      <c r="B20" s="64" t="s">
        <v>171</v>
      </c>
      <c r="C20" s="131">
        <v>1.5</v>
      </c>
      <c r="D20" s="65">
        <v>0.4</v>
      </c>
      <c r="E20" s="65">
        <v>0.4</v>
      </c>
      <c r="F20" s="67">
        <f t="shared" si="0"/>
        <v>0</v>
      </c>
      <c r="G20" s="61">
        <f t="shared" si="1"/>
        <v>100</v>
      </c>
    </row>
    <row r="21" spans="1:8" ht="15" x14ac:dyDescent="0.25">
      <c r="A21" s="57" t="s">
        <v>126</v>
      </c>
      <c r="B21" s="64" t="s">
        <v>91</v>
      </c>
      <c r="C21" s="131">
        <v>3321.4</v>
      </c>
      <c r="D21" s="65">
        <v>1755.6</v>
      </c>
      <c r="E21" s="65">
        <v>1228.8</v>
      </c>
      <c r="F21" s="66">
        <f t="shared" si="0"/>
        <v>-526.79999999999995</v>
      </c>
      <c r="G21" s="61">
        <f t="shared" si="1"/>
        <v>69.993164730006839</v>
      </c>
      <c r="H21" s="132"/>
    </row>
    <row r="22" spans="1:8" ht="15" x14ac:dyDescent="0.25">
      <c r="A22" s="57" t="s">
        <v>127</v>
      </c>
      <c r="B22" s="64" t="s">
        <v>158</v>
      </c>
      <c r="C22" s="131">
        <v>1002.8</v>
      </c>
      <c r="D22" s="65">
        <v>273.7</v>
      </c>
      <c r="E22" s="65">
        <v>172</v>
      </c>
      <c r="F22" s="66">
        <f t="shared" si="0"/>
        <v>-101.69999999999999</v>
      </c>
      <c r="G22" s="61">
        <f t="shared" si="1"/>
        <v>62.842528315674095</v>
      </c>
      <c r="H22" s="132"/>
    </row>
    <row r="23" spans="1:8" ht="15" x14ac:dyDescent="0.25">
      <c r="A23" s="57" t="s">
        <v>128</v>
      </c>
      <c r="B23" s="64" t="s">
        <v>92</v>
      </c>
      <c r="C23" s="131">
        <v>234.3</v>
      </c>
      <c r="D23" s="65">
        <v>69.8</v>
      </c>
      <c r="E23" s="65">
        <v>30.1</v>
      </c>
      <c r="F23" s="66">
        <f t="shared" si="0"/>
        <v>-39.699999999999996</v>
      </c>
      <c r="G23" s="61">
        <f t="shared" si="1"/>
        <v>43.123209169054441</v>
      </c>
    </row>
    <row r="24" spans="1:8" ht="15" x14ac:dyDescent="0.25">
      <c r="A24" s="57" t="s">
        <v>172</v>
      </c>
      <c r="B24" s="64" t="s">
        <v>226</v>
      </c>
      <c r="C24" s="131">
        <v>308.3</v>
      </c>
      <c r="D24" s="65">
        <v>63.5</v>
      </c>
      <c r="E24" s="65">
        <v>37.5</v>
      </c>
      <c r="F24" s="66">
        <f t="shared" si="0"/>
        <v>-26</v>
      </c>
      <c r="G24" s="61">
        <f t="shared" si="1"/>
        <v>59.055118110236215</v>
      </c>
    </row>
    <row r="25" spans="1:8" ht="15" x14ac:dyDescent="0.25">
      <c r="A25" s="57" t="s">
        <v>227</v>
      </c>
      <c r="B25" s="64" t="s">
        <v>354</v>
      </c>
      <c r="C25" s="131">
        <v>1.5</v>
      </c>
      <c r="D25" s="65">
        <v>0.5</v>
      </c>
      <c r="E25" s="65">
        <v>0.5</v>
      </c>
      <c r="F25" s="66">
        <f t="shared" ref="F25" si="2">SUM(E25-D25)</f>
        <v>0</v>
      </c>
      <c r="G25" s="61">
        <f t="shared" ref="G25" si="3">SUM(E25/D25*100)</f>
        <v>100</v>
      </c>
    </row>
    <row r="26" spans="1:8" ht="15" x14ac:dyDescent="0.25">
      <c r="A26" s="57" t="s">
        <v>353</v>
      </c>
      <c r="B26" s="64" t="s">
        <v>129</v>
      </c>
      <c r="C26" s="130">
        <v>16599</v>
      </c>
      <c r="D26" s="65">
        <v>4521.5</v>
      </c>
      <c r="E26" s="65">
        <v>2137</v>
      </c>
      <c r="F26" s="66">
        <f t="shared" si="0"/>
        <v>-2384.5</v>
      </c>
      <c r="G26" s="61">
        <f t="shared" si="1"/>
        <v>47.263076412694907</v>
      </c>
      <c r="H26" s="132"/>
    </row>
    <row r="27" spans="1:8" ht="15" x14ac:dyDescent="0.25">
      <c r="A27" s="24" t="s">
        <v>2</v>
      </c>
      <c r="B27" s="32" t="s">
        <v>159</v>
      </c>
      <c r="C27" s="123">
        <f>SUM(C28:C29)</f>
        <v>2650</v>
      </c>
      <c r="D27" s="123">
        <f t="shared" ref="D27" si="4">SUM(D28:D29)</f>
        <v>717.3</v>
      </c>
      <c r="E27" s="158">
        <f>SUM(E28:E29)</f>
        <v>564.6</v>
      </c>
      <c r="F27" s="42">
        <f t="shared" si="0"/>
        <v>-152.69999999999993</v>
      </c>
      <c r="G27" s="33">
        <f t="shared" si="1"/>
        <v>78.711836051861155</v>
      </c>
    </row>
    <row r="28" spans="1:8" ht="30" x14ac:dyDescent="0.25">
      <c r="A28" s="24" t="s">
        <v>349</v>
      </c>
      <c r="B28" s="153" t="s">
        <v>351</v>
      </c>
      <c r="C28" s="123">
        <v>2150</v>
      </c>
      <c r="D28" s="56">
        <v>605</v>
      </c>
      <c r="E28" s="33">
        <v>455.5</v>
      </c>
      <c r="F28" s="42">
        <f t="shared" si="0"/>
        <v>-149.5</v>
      </c>
      <c r="G28" s="33">
        <f t="shared" si="1"/>
        <v>75.289256198347104</v>
      </c>
    </row>
    <row r="29" spans="1:8" ht="15" x14ac:dyDescent="0.25">
      <c r="A29" s="24" t="s">
        <v>350</v>
      </c>
      <c r="B29" s="32" t="s">
        <v>352</v>
      </c>
      <c r="C29" s="123">
        <v>500</v>
      </c>
      <c r="D29" s="56">
        <v>112.3</v>
      </c>
      <c r="E29" s="33">
        <v>109.1</v>
      </c>
      <c r="F29" s="42">
        <f t="shared" si="0"/>
        <v>-3.2000000000000028</v>
      </c>
      <c r="G29" s="33">
        <f t="shared" si="1"/>
        <v>97.150489759572565</v>
      </c>
    </row>
    <row r="30" spans="1:8" ht="15" x14ac:dyDescent="0.25">
      <c r="A30" s="24" t="s">
        <v>3</v>
      </c>
      <c r="B30" s="32" t="s">
        <v>93</v>
      </c>
      <c r="C30" s="123">
        <v>2000</v>
      </c>
      <c r="D30" s="32">
        <v>600</v>
      </c>
      <c r="E30" s="24">
        <v>569.29999999999995</v>
      </c>
      <c r="F30" s="42">
        <f t="shared" si="0"/>
        <v>-30.700000000000045</v>
      </c>
      <c r="G30" s="33">
        <f t="shared" si="1"/>
        <v>94.883333333333326</v>
      </c>
    </row>
    <row r="31" spans="1:8" ht="15" x14ac:dyDescent="0.25">
      <c r="A31" s="24" t="s">
        <v>4</v>
      </c>
      <c r="B31" s="32" t="s">
        <v>94</v>
      </c>
      <c r="C31" s="123">
        <v>11203.3</v>
      </c>
      <c r="D31" s="123">
        <v>3629.1</v>
      </c>
      <c r="E31" s="24">
        <v>2878.7</v>
      </c>
      <c r="F31" s="42">
        <f t="shared" si="0"/>
        <v>-750.40000000000009</v>
      </c>
      <c r="G31" s="33">
        <f t="shared" si="1"/>
        <v>79.322697087432147</v>
      </c>
      <c r="H31" s="27"/>
    </row>
    <row r="32" spans="1:8" ht="15" x14ac:dyDescent="0.25">
      <c r="A32" s="24" t="s">
        <v>5</v>
      </c>
      <c r="B32" s="32" t="s">
        <v>95</v>
      </c>
      <c r="C32" s="123">
        <v>11919.2</v>
      </c>
      <c r="D32" s="32">
        <v>2975.7</v>
      </c>
      <c r="E32" s="24">
        <v>2324.9</v>
      </c>
      <c r="F32" s="42">
        <f t="shared" si="0"/>
        <v>-650.79999999999973</v>
      </c>
      <c r="G32" s="33">
        <f t="shared" si="1"/>
        <v>78.129515744194649</v>
      </c>
    </row>
    <row r="33" spans="1:8" ht="30" customHeight="1" x14ac:dyDescent="0.25">
      <c r="A33" s="68" t="s">
        <v>6</v>
      </c>
      <c r="B33" s="46" t="s">
        <v>364</v>
      </c>
      <c r="C33" s="123">
        <f>SUM(C34:C36)</f>
        <v>44059.8</v>
      </c>
      <c r="D33" s="32">
        <f>SUM(D34:D36)</f>
        <v>7891.5999999999995</v>
      </c>
      <c r="E33" s="32">
        <f>SUM(E34:E36)</f>
        <v>4059.5</v>
      </c>
      <c r="F33" s="42">
        <f t="shared" si="0"/>
        <v>-3832.0999999999995</v>
      </c>
      <c r="G33" s="33">
        <f t="shared" si="1"/>
        <v>51.440772466926866</v>
      </c>
    </row>
    <row r="34" spans="1:8" ht="15" x14ac:dyDescent="0.25">
      <c r="A34" s="24" t="s">
        <v>230</v>
      </c>
      <c r="B34" s="47" t="s">
        <v>363</v>
      </c>
      <c r="C34" s="123">
        <v>40554.9</v>
      </c>
      <c r="D34" s="32">
        <v>6600</v>
      </c>
      <c r="E34" s="24">
        <v>3427.4</v>
      </c>
      <c r="F34" s="42">
        <f t="shared" si="0"/>
        <v>-3172.6</v>
      </c>
      <c r="G34" s="33">
        <f>SUM(E34/D34*100)</f>
        <v>51.93030303030303</v>
      </c>
      <c r="H34" s="27"/>
    </row>
    <row r="35" spans="1:8" ht="15" x14ac:dyDescent="0.25">
      <c r="A35" s="24" t="s">
        <v>231</v>
      </c>
      <c r="B35" s="32" t="s">
        <v>160</v>
      </c>
      <c r="C35" s="123">
        <v>2448.1</v>
      </c>
      <c r="D35" s="32">
        <v>963.4</v>
      </c>
      <c r="E35" s="24">
        <v>510.5</v>
      </c>
      <c r="F35" s="42">
        <f>SUM(E35-D35)</f>
        <v>-452.9</v>
      </c>
      <c r="G35" s="33">
        <f>SUM(E35/D35*100)</f>
        <v>52.989412497405027</v>
      </c>
    </row>
    <row r="36" spans="1:8" ht="15" x14ac:dyDescent="0.25">
      <c r="A36" s="24" t="s">
        <v>232</v>
      </c>
      <c r="B36" s="47" t="s">
        <v>161</v>
      </c>
      <c r="C36" s="123">
        <v>1056.8</v>
      </c>
      <c r="D36" s="47">
        <v>328.2</v>
      </c>
      <c r="E36" s="69">
        <v>121.6</v>
      </c>
      <c r="F36" s="42">
        <f t="shared" si="0"/>
        <v>-206.6</v>
      </c>
      <c r="G36" s="33">
        <f t="shared" si="1"/>
        <v>37.050578915295553</v>
      </c>
      <c r="H36" s="27"/>
    </row>
    <row r="37" spans="1:8" ht="15" x14ac:dyDescent="0.25">
      <c r="A37" s="69" t="s">
        <v>7</v>
      </c>
      <c r="B37" s="47" t="s">
        <v>183</v>
      </c>
      <c r="C37" s="156">
        <v>1544.9</v>
      </c>
      <c r="D37" s="47">
        <v>1544.9</v>
      </c>
      <c r="E37" s="69">
        <v>0</v>
      </c>
      <c r="F37" s="42">
        <f t="shared" si="0"/>
        <v>-1544.9</v>
      </c>
      <c r="G37" s="33">
        <f t="shared" si="1"/>
        <v>0</v>
      </c>
      <c r="H37" s="9"/>
    </row>
    <row r="38" spans="1:8" ht="15.6" thickBot="1" x14ac:dyDescent="0.3">
      <c r="A38" s="69" t="s">
        <v>18</v>
      </c>
      <c r="B38" s="47" t="s">
        <v>234</v>
      </c>
      <c r="C38" s="82">
        <v>2263.4</v>
      </c>
      <c r="D38" s="84">
        <v>476.2</v>
      </c>
      <c r="E38" s="83">
        <v>475.9</v>
      </c>
      <c r="F38" s="70">
        <f t="shared" si="0"/>
        <v>-0.30000000000001137</v>
      </c>
      <c r="G38" s="78">
        <f>SUM(E38/D38*100)</f>
        <v>99.937001259974807</v>
      </c>
    </row>
    <row r="39" spans="1:8" ht="16.2" thickBot="1" x14ac:dyDescent="0.35">
      <c r="A39" s="217" t="s">
        <v>83</v>
      </c>
      <c r="B39" s="218"/>
      <c r="C39" s="159">
        <f>SUM(C8+C9+C27+C30+C31+C32+C33+C37+C38)</f>
        <v>202133.7</v>
      </c>
      <c r="D39" s="159">
        <f t="shared" ref="D39" si="5">SUM(D8+D9+D27+D30+D31+D32+D33+D37+D38)</f>
        <v>50980.999999999993</v>
      </c>
      <c r="E39" s="159">
        <f>SUM(E8+E9+E27+E30+E31+E32+E33+E37+E38)</f>
        <v>32064.300000000003</v>
      </c>
      <c r="F39" s="159">
        <f>SUM(F8+F9+F27+F30+F31+F32+F33+F37+F38)</f>
        <v>-18916.7</v>
      </c>
      <c r="G39" s="122">
        <f>SUM(E39/D39*100)</f>
        <v>62.894607795060921</v>
      </c>
    </row>
    <row r="41" spans="1:8" x14ac:dyDescent="0.25">
      <c r="D41" s="2"/>
      <c r="E41" s="2"/>
    </row>
  </sheetData>
  <mergeCells count="11">
    <mergeCell ref="F1:G1"/>
    <mergeCell ref="A39:B39"/>
    <mergeCell ref="B2:E2"/>
    <mergeCell ref="A3:G3"/>
    <mergeCell ref="A6:A7"/>
    <mergeCell ref="B6:B7"/>
    <mergeCell ref="C6:C7"/>
    <mergeCell ref="D6:D7"/>
    <mergeCell ref="E6:E7"/>
    <mergeCell ref="F6:G6"/>
    <mergeCell ref="F5:G5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Reda Balčytienė</cp:lastModifiedBy>
  <cp:lastPrinted>2026-05-07T08:22:32Z</cp:lastPrinted>
  <dcterms:created xsi:type="dcterms:W3CDTF">1996-10-14T23:33:28Z</dcterms:created>
  <dcterms:modified xsi:type="dcterms:W3CDTF">2026-05-12T14:09:55Z</dcterms:modified>
</cp:coreProperties>
</file>